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zimuth.invest.bg\Desktop\BLY CRISTAL\FINAL - 22.12.24- VER. 2 - 27.12.24\final\"/>
    </mc:Choice>
  </mc:AlternateContent>
  <bookViews>
    <workbookView xWindow="0" yWindow="0" windowWidth="19200" windowHeight="6930" firstSheet="1" activeTab="2"/>
  </bookViews>
  <sheets>
    <sheet name="Balance sheet" sheetId="4" state="hidden" r:id="rId1"/>
    <sheet name="6.1.1,6.1.2 Исторически данни" sheetId="24" r:id="rId2"/>
    <sheet name="6.2.1 Приходи" sheetId="19" r:id="rId3"/>
    <sheet name="6.2.2 Разходи" sheetId="20" r:id="rId4"/>
    <sheet name="Дисконтирани НП" sheetId="21" state="hidden" r:id="rId5"/>
    <sheet name="6.3 финансова устойчивост" sheetId="23" r:id="rId6"/>
    <sheet name="Лист1" sheetId="25" r:id="rId7"/>
  </sheets>
  <externalReferences>
    <externalReference r:id="rId8"/>
    <externalReference r:id="rId9"/>
    <externalReference r:id="rId10"/>
    <externalReference r:id="rId11"/>
    <externalReference r:id="rId12"/>
  </externalReferences>
  <definedNames>
    <definedName name="a">#REF!</definedName>
    <definedName name="Account">#REF!</definedName>
    <definedName name="accountsrec">[1]Допускания!$D$45:$H$47</definedName>
    <definedName name="analysis">#REF!</definedName>
    <definedName name="Bank">#REF!</definedName>
    <definedName name="Bank_code">#REF!</definedName>
    <definedName name="bs">#REF!</definedName>
    <definedName name="costofsales">[1]Допускания!$D$13:$H$15</definedName>
    <definedName name="Data">[2]Други!$A$1:$A$2</definedName>
    <definedName name="Data1">'[1]Hidden data'!$B$1:$B$3</definedName>
    <definedName name="Data2">[2]Други!$B$1:$B$2</definedName>
    <definedName name="Data3">[2]Други!$C$1:$C$2</definedName>
    <definedName name="_xlnm.Database">'[3]1'!$A$1:$G$492</definedName>
    <definedName name="datacapsules">[1]Допускания!$D$28:$H$30</definedName>
    <definedName name="dataeat">[1]Допускания!$D$33:$H$35</definedName>
    <definedName name="dataother">[1]Допускания!$B$28:$B$30</definedName>
    <definedName name="dataprices">[1]Допускания!$D$8:$H$10</definedName>
    <definedName name="datarange">[1]Допускания!$D$19:$H$23</definedName>
    <definedName name="exp">#REF!</definedName>
    <definedName name="expenses">[1]Допускания!$B$19:$B$23</definedName>
    <definedName name="Food">#REF!</definedName>
    <definedName name="Forname">#REF!</definedName>
    <definedName name="Gen">#REF!</definedName>
    <definedName name="IS">#REF!</definedName>
    <definedName name="is1month">#REF!</definedName>
    <definedName name="Name">#REF!</definedName>
    <definedName name="Net_salary">#REF!</definedName>
    <definedName name="no">[4]exp!#REF!</definedName>
    <definedName name="notes">#REF!</definedName>
    <definedName name="otherpayables">[1]Допускания!$D$55:$H$62</definedName>
    <definedName name="P_1">#N/A</definedName>
    <definedName name="P_2">#N/A</definedName>
    <definedName name="payableinventory">[1]Допускания!$D$50:$H$52</definedName>
    <definedName name="payables">[1]Допускания!$B$55:$B$62</definedName>
    <definedName name="products">[1]Допускания!$B$8:$B$10</definedName>
    <definedName name="Receivable">#REF!</definedName>
    <definedName name="ReportCreated">TRUE</definedName>
    <definedName name="rev">#REF!</definedName>
    <definedName name="rev_source">#REF!</definedName>
    <definedName name="sch">#REF!</definedName>
    <definedName name="sum">#REF!</definedName>
    <definedName name="TBBS">#REF!</definedName>
    <definedName name="TBIS">#REF!</definedName>
    <definedName name="TEST">[5]TEST!$A$1:$IV$3</definedName>
    <definedName name="usd">#REF!</definedName>
    <definedName name="years">[1]Допускания!$D$17:$H$17</definedName>
    <definedName name="_xlnm.Print_Area" localSheetId="2">'6.2.1 Приходи'!$A$1:$H$49</definedName>
    <definedName name="_xlnm.Print_Area" localSheetId="3">'6.2.2 Разходи'!$A$1:$H$73</definedName>
    <definedName name="_xlnm.Print_Area" localSheetId="5">'6.3 финансова устойчивост'!$A$1:$I$43</definedName>
    <definedName name="_xlnm.Print_Area" localSheetId="4">'Дисконтирани НП'!$A$1:$M$21</definedName>
    <definedName name="_xlnm.Print_Titles" localSheetId="2">'6.2.1 Приходи'!$B:$G</definedName>
    <definedName name="_xlnm.Print_Titles" localSheetId="3">'6.2.2 Разходи'!$B:$G</definedName>
    <definedName name="_xlnm.Print_Titles" localSheetId="5">'6.3 финансова устойчивост'!$B:$H</definedName>
    <definedName name="_xlnm.Print_Titles" localSheetId="4">'Дисконтирани НП'!$B:$H</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3" l="1"/>
  <c r="E24" i="19" l="1"/>
  <c r="F24" i="19"/>
  <c r="G24" i="19"/>
  <c r="H24" i="19"/>
  <c r="H11" i="19" l="1"/>
  <c r="G11" i="19"/>
  <c r="F11" i="19"/>
  <c r="H20" i="19"/>
  <c r="G20" i="19"/>
  <c r="F20" i="19"/>
  <c r="E20" i="19"/>
  <c r="E22" i="19"/>
  <c r="E11" i="19"/>
  <c r="F7" i="19" l="1"/>
  <c r="G7" i="19" s="1"/>
  <c r="I64" i="20" l="1"/>
  <c r="I69" i="20" l="1"/>
  <c r="I68" i="20"/>
  <c r="I67" i="20"/>
  <c r="I62" i="20"/>
  <c r="I61" i="20"/>
  <c r="I60" i="20"/>
  <c r="I59" i="20"/>
  <c r="I58" i="20"/>
  <c r="I57" i="20"/>
  <c r="I56" i="20"/>
  <c r="I55" i="20"/>
  <c r="I54" i="20"/>
  <c r="I53" i="20"/>
  <c r="I52" i="20"/>
  <c r="I51" i="20"/>
  <c r="I50" i="20"/>
  <c r="I49" i="20"/>
  <c r="I48" i="20"/>
  <c r="I46" i="20"/>
  <c r="I45" i="20"/>
  <c r="I44" i="20"/>
  <c r="I42" i="20"/>
  <c r="I41" i="20"/>
  <c r="I40" i="20"/>
  <c r="I39" i="20"/>
  <c r="I38" i="20"/>
  <c r="I37" i="20"/>
  <c r="I36" i="20"/>
  <c r="I35" i="20"/>
  <c r="I34" i="20"/>
  <c r="I33" i="20"/>
  <c r="I32" i="20"/>
  <c r="I30" i="20"/>
  <c r="I29" i="20"/>
  <c r="I28" i="20"/>
  <c r="I27" i="20"/>
  <c r="I25" i="20"/>
  <c r="I24" i="20"/>
  <c r="I23" i="20"/>
  <c r="I22" i="20"/>
  <c r="I20" i="20"/>
  <c r="I19" i="20"/>
  <c r="I18" i="20"/>
  <c r="I16" i="20"/>
  <c r="I15" i="20"/>
  <c r="I14" i="20"/>
  <c r="I13" i="20"/>
  <c r="I12" i="20"/>
  <c r="I11" i="20"/>
  <c r="I10" i="20"/>
  <c r="I10" i="19" l="1"/>
  <c r="I12" i="19"/>
  <c r="I15" i="19"/>
  <c r="I17" i="19"/>
  <c r="I18" i="19"/>
  <c r="I19" i="19"/>
  <c r="I21" i="19"/>
  <c r="I23" i="19"/>
  <c r="I25" i="19"/>
  <c r="I26" i="19"/>
  <c r="I28" i="19"/>
  <c r="I30" i="19"/>
  <c r="I31" i="19"/>
  <c r="I33" i="19"/>
  <c r="I35" i="19"/>
  <c r="I37" i="19"/>
  <c r="I39" i="19"/>
  <c r="I41" i="19"/>
  <c r="I43" i="19"/>
  <c r="I14" i="24"/>
  <c r="I15" i="24"/>
  <c r="I16" i="24"/>
  <c r="I17" i="24"/>
  <c r="I18" i="24"/>
  <c r="I19" i="24"/>
  <c r="I20" i="24"/>
  <c r="I21" i="24"/>
  <c r="I22" i="24"/>
  <c r="I23" i="24"/>
  <c r="I24" i="24"/>
  <c r="I25" i="24"/>
  <c r="I26" i="24"/>
  <c r="I27" i="24"/>
  <c r="I28" i="24"/>
  <c r="I13" i="24"/>
  <c r="I3" i="24"/>
  <c r="I4" i="24"/>
  <c r="I5" i="24"/>
  <c r="I6" i="24"/>
  <c r="I7" i="24"/>
  <c r="I8" i="24"/>
  <c r="I9" i="24"/>
  <c r="I10" i="24"/>
  <c r="I2" i="24"/>
  <c r="H3" i="24"/>
  <c r="H4" i="24"/>
  <c r="H5" i="24"/>
  <c r="H6" i="24"/>
  <c r="H7" i="24"/>
  <c r="H8" i="24"/>
  <c r="H9" i="24"/>
  <c r="H10" i="24"/>
  <c r="H11" i="24"/>
  <c r="H12" i="24"/>
  <c r="H13" i="24"/>
  <c r="H14" i="24"/>
  <c r="H15" i="24"/>
  <c r="H16" i="24"/>
  <c r="H17" i="24"/>
  <c r="H18" i="24"/>
  <c r="H19" i="24"/>
  <c r="H20" i="24"/>
  <c r="H21" i="24"/>
  <c r="H22" i="24"/>
  <c r="H23" i="24"/>
  <c r="H24" i="24"/>
  <c r="H25" i="24"/>
  <c r="H26" i="24"/>
  <c r="H27" i="24"/>
  <c r="H28" i="24"/>
  <c r="H2" i="24"/>
  <c r="H43" i="20" l="1"/>
  <c r="G43" i="20"/>
  <c r="F43" i="20"/>
  <c r="E43" i="20"/>
  <c r="D43" i="20"/>
  <c r="C43" i="20"/>
  <c r="D9" i="20"/>
  <c r="F17" i="20" l="1"/>
  <c r="C27" i="19"/>
  <c r="D21" i="20" l="1"/>
  <c r="D66" i="20"/>
  <c r="C28" i="24" l="1"/>
  <c r="D28" i="24"/>
  <c r="E28" i="24"/>
  <c r="F28" i="24"/>
  <c r="G28" i="24"/>
  <c r="B28" i="24"/>
  <c r="C10" i="24"/>
  <c r="D10" i="24"/>
  <c r="E10" i="24"/>
  <c r="F10" i="24"/>
  <c r="G10" i="24"/>
  <c r="B10" i="24"/>
  <c r="F8" i="23" l="1"/>
  <c r="G8" i="23" s="1"/>
  <c r="H8" i="23" s="1"/>
  <c r="F7" i="20"/>
  <c r="G7" i="20" s="1"/>
  <c r="H7" i="20" s="1"/>
  <c r="C9" i="20"/>
  <c r="C13" i="20"/>
  <c r="C17" i="20"/>
  <c r="C21" i="20"/>
  <c r="C26" i="20"/>
  <c r="C31" i="20"/>
  <c r="C35" i="20"/>
  <c r="C39" i="20"/>
  <c r="C47" i="20"/>
  <c r="C51" i="20"/>
  <c r="C55" i="20"/>
  <c r="C59" i="20"/>
  <c r="C63" i="20"/>
  <c r="C66" i="20"/>
  <c r="B16" i="23"/>
  <c r="H45" i="19"/>
  <c r="H44" i="19" s="1"/>
  <c r="G45" i="19"/>
  <c r="G44" i="19" s="1"/>
  <c r="F45" i="19"/>
  <c r="F44" i="19" s="1"/>
  <c r="E45" i="19"/>
  <c r="E44" i="19" s="1"/>
  <c r="D45" i="19"/>
  <c r="D44" i="19" s="1"/>
  <c r="C45" i="19"/>
  <c r="B15" i="23"/>
  <c r="B14" i="23"/>
  <c r="B13" i="23"/>
  <c r="B12" i="23"/>
  <c r="B11" i="23"/>
  <c r="B10" i="23"/>
  <c r="C44" i="19" l="1"/>
  <c r="I44" i="19" s="1"/>
  <c r="I45" i="19"/>
  <c r="C8" i="20"/>
  <c r="D34" i="23" l="1"/>
  <c r="E66" i="20"/>
  <c r="E34" i="23" s="1"/>
  <c r="F66" i="20"/>
  <c r="F34" i="23" s="1"/>
  <c r="G66" i="20"/>
  <c r="G34" i="23" s="1"/>
  <c r="H66" i="20"/>
  <c r="H34" i="23" s="1"/>
  <c r="D63" i="20"/>
  <c r="D33" i="23" s="1"/>
  <c r="E63" i="20"/>
  <c r="E33" i="23" s="1"/>
  <c r="F63" i="20"/>
  <c r="F33" i="23" s="1"/>
  <c r="G63" i="20"/>
  <c r="G33" i="23" s="1"/>
  <c r="H63" i="20"/>
  <c r="H33" i="23" s="1"/>
  <c r="D59" i="20"/>
  <c r="D32" i="23" s="1"/>
  <c r="E59" i="20"/>
  <c r="E32" i="23" s="1"/>
  <c r="F59" i="20"/>
  <c r="F32" i="23" s="1"/>
  <c r="G59" i="20"/>
  <c r="G32" i="23" s="1"/>
  <c r="H59" i="20"/>
  <c r="H32" i="23" s="1"/>
  <c r="D55" i="20"/>
  <c r="D31" i="23" s="1"/>
  <c r="E55" i="20"/>
  <c r="E31" i="23" s="1"/>
  <c r="F55" i="20"/>
  <c r="F31" i="23" s="1"/>
  <c r="G55" i="20"/>
  <c r="G31" i="23" s="1"/>
  <c r="H55" i="20"/>
  <c r="H31" i="23" s="1"/>
  <c r="D51" i="20"/>
  <c r="D30" i="23" s="1"/>
  <c r="E51" i="20"/>
  <c r="E30" i="23" s="1"/>
  <c r="F51" i="20"/>
  <c r="F30" i="23" s="1"/>
  <c r="G51" i="20"/>
  <c r="G30" i="23" s="1"/>
  <c r="H51" i="20"/>
  <c r="H30" i="23" s="1"/>
  <c r="D47" i="20"/>
  <c r="E47" i="20"/>
  <c r="E29" i="23" s="1"/>
  <c r="F47" i="20"/>
  <c r="F29" i="23" s="1"/>
  <c r="G47" i="20"/>
  <c r="G29" i="23" s="1"/>
  <c r="H47" i="20"/>
  <c r="H29" i="23" s="1"/>
  <c r="D39" i="20"/>
  <c r="D27" i="23" s="1"/>
  <c r="E39" i="20"/>
  <c r="E27" i="23" s="1"/>
  <c r="F39" i="20"/>
  <c r="F27" i="23" s="1"/>
  <c r="G39" i="20"/>
  <c r="G27" i="23" s="1"/>
  <c r="H39" i="20"/>
  <c r="H27" i="23" s="1"/>
  <c r="D35" i="20"/>
  <c r="D26" i="23" s="1"/>
  <c r="E35" i="20"/>
  <c r="E26" i="23" s="1"/>
  <c r="F35" i="20"/>
  <c r="F26" i="23" s="1"/>
  <c r="G35" i="20"/>
  <c r="G26" i="23" s="1"/>
  <c r="H35" i="20"/>
  <c r="H26" i="23" s="1"/>
  <c r="D31" i="20"/>
  <c r="E31" i="20"/>
  <c r="E25" i="23" s="1"/>
  <c r="F31" i="20"/>
  <c r="F25" i="23" s="1"/>
  <c r="G31" i="20"/>
  <c r="G25" i="23" s="1"/>
  <c r="H31" i="20"/>
  <c r="H25" i="23" s="1"/>
  <c r="D26" i="20"/>
  <c r="D8" i="20" s="1"/>
  <c r="E26" i="20"/>
  <c r="E24" i="23" s="1"/>
  <c r="F26" i="20"/>
  <c r="F24" i="23" s="1"/>
  <c r="G26" i="20"/>
  <c r="G24" i="23" s="1"/>
  <c r="H26" i="20"/>
  <c r="H24" i="23" s="1"/>
  <c r="D23" i="23"/>
  <c r="E21" i="20"/>
  <c r="F21" i="20"/>
  <c r="F23" i="23" s="1"/>
  <c r="G21" i="20"/>
  <c r="G23" i="23" s="1"/>
  <c r="H21" i="20"/>
  <c r="H23" i="23" s="1"/>
  <c r="C23" i="23"/>
  <c r="D17" i="20"/>
  <c r="D22" i="23" s="1"/>
  <c r="E17" i="20"/>
  <c r="E22" i="23" s="1"/>
  <c r="F22" i="23"/>
  <c r="G17" i="20"/>
  <c r="G22" i="23" s="1"/>
  <c r="H17" i="20"/>
  <c r="H22" i="23" s="1"/>
  <c r="D13" i="20"/>
  <c r="D21" i="23" s="1"/>
  <c r="E13" i="20"/>
  <c r="E21" i="23" s="1"/>
  <c r="F13" i="20"/>
  <c r="F21" i="23" s="1"/>
  <c r="G13" i="20"/>
  <c r="G21" i="23" s="1"/>
  <c r="H13" i="20"/>
  <c r="H21" i="23" s="1"/>
  <c r="D20" i="23"/>
  <c r="E9" i="20"/>
  <c r="F9" i="20"/>
  <c r="F20" i="23" s="1"/>
  <c r="G9" i="20"/>
  <c r="G20" i="23" s="1"/>
  <c r="H9" i="20"/>
  <c r="H20" i="23" s="1"/>
  <c r="D42" i="19"/>
  <c r="E42" i="19"/>
  <c r="F42" i="19"/>
  <c r="G42" i="19"/>
  <c r="H42" i="19"/>
  <c r="D40" i="19"/>
  <c r="E40" i="19"/>
  <c r="F40" i="19"/>
  <c r="G40" i="19"/>
  <c r="H40" i="19"/>
  <c r="D38" i="19"/>
  <c r="E38" i="19"/>
  <c r="F38" i="19"/>
  <c r="G38" i="19"/>
  <c r="H38" i="19"/>
  <c r="D36" i="19"/>
  <c r="E36" i="19"/>
  <c r="F36" i="19"/>
  <c r="G36" i="19"/>
  <c r="H36" i="19"/>
  <c r="D34" i="19"/>
  <c r="E34" i="19"/>
  <c r="F34" i="19"/>
  <c r="G34" i="19"/>
  <c r="H34" i="19"/>
  <c r="D32" i="19"/>
  <c r="E32" i="19"/>
  <c r="F32" i="19"/>
  <c r="G32" i="19"/>
  <c r="H32" i="19"/>
  <c r="D29" i="19"/>
  <c r="D24" i="19" s="1"/>
  <c r="E29" i="19"/>
  <c r="F29" i="19"/>
  <c r="G29" i="19"/>
  <c r="H29" i="19"/>
  <c r="D27" i="19"/>
  <c r="E27" i="19"/>
  <c r="F27" i="19"/>
  <c r="G27" i="19"/>
  <c r="H27" i="19"/>
  <c r="D22" i="19"/>
  <c r="D14" i="23" s="1"/>
  <c r="F22" i="19"/>
  <c r="F14" i="23" s="1"/>
  <c r="G22" i="19"/>
  <c r="G14" i="23" s="1"/>
  <c r="H22" i="19"/>
  <c r="H14" i="23" s="1"/>
  <c r="D20" i="19"/>
  <c r="D13" i="23" s="1"/>
  <c r="E13" i="23"/>
  <c r="G13" i="23"/>
  <c r="H13" i="23"/>
  <c r="D16" i="19"/>
  <c r="E16" i="19"/>
  <c r="F16" i="19"/>
  <c r="G16" i="19"/>
  <c r="H16" i="19"/>
  <c r="D14" i="19"/>
  <c r="E14" i="19"/>
  <c r="F14" i="19"/>
  <c r="G14" i="19"/>
  <c r="H14" i="19"/>
  <c r="D11" i="19"/>
  <c r="D10" i="23" s="1"/>
  <c r="E10" i="23"/>
  <c r="F10" i="23"/>
  <c r="G10" i="23"/>
  <c r="H10" i="23"/>
  <c r="D9" i="19"/>
  <c r="D9" i="23" s="1"/>
  <c r="E9" i="19"/>
  <c r="E9" i="23" s="1"/>
  <c r="F9" i="19"/>
  <c r="F9" i="23" s="1"/>
  <c r="G9" i="19"/>
  <c r="G9" i="23" s="1"/>
  <c r="H9" i="19"/>
  <c r="H9" i="23" s="1"/>
  <c r="C27" i="23"/>
  <c r="G8" i="21"/>
  <c r="H8" i="21" s="1"/>
  <c r="I8" i="21" s="1"/>
  <c r="J8" i="21" s="1"/>
  <c r="K8" i="21" s="1"/>
  <c r="E8" i="21"/>
  <c r="C34" i="23"/>
  <c r="C33" i="23"/>
  <c r="C32" i="23"/>
  <c r="C31" i="23"/>
  <c r="C30" i="23"/>
  <c r="C29" i="23"/>
  <c r="C28" i="23"/>
  <c r="C26" i="23"/>
  <c r="C25" i="23"/>
  <c r="C24" i="23"/>
  <c r="C22" i="23"/>
  <c r="C21" i="23"/>
  <c r="C38" i="19"/>
  <c r="C9" i="19"/>
  <c r="I38" i="19" l="1"/>
  <c r="I27" i="19"/>
  <c r="C9" i="23"/>
  <c r="I9" i="19"/>
  <c r="E14" i="23"/>
  <c r="D25" i="23"/>
  <c r="I8" i="20"/>
  <c r="J32" i="20" s="1"/>
  <c r="F13" i="23"/>
  <c r="D24" i="23"/>
  <c r="D29" i="23"/>
  <c r="E23" i="23"/>
  <c r="E20" i="23"/>
  <c r="C20" i="23"/>
  <c r="C35" i="23" s="1"/>
  <c r="F9" i="21"/>
  <c r="L8" i="21"/>
  <c r="M8" i="21" s="1"/>
  <c r="D10" i="21"/>
  <c r="C40" i="19"/>
  <c r="I40" i="19" s="1"/>
  <c r="C42" i="19"/>
  <c r="I42" i="19" s="1"/>
  <c r="C36" i="19"/>
  <c r="I36" i="19" s="1"/>
  <c r="C34" i="19"/>
  <c r="I34" i="19" s="1"/>
  <c r="C32" i="19"/>
  <c r="I32" i="19" s="1"/>
  <c r="C29" i="19"/>
  <c r="I29" i="19" s="1"/>
  <c r="C22" i="19"/>
  <c r="C14" i="23" s="1"/>
  <c r="C20" i="19"/>
  <c r="I20" i="19" s="1"/>
  <c r="C16" i="19"/>
  <c r="I16" i="19" s="1"/>
  <c r="C14" i="19"/>
  <c r="I14" i="19" s="1"/>
  <c r="C11" i="19"/>
  <c r="I22" i="19" l="1"/>
  <c r="J64" i="20"/>
  <c r="J28" i="20"/>
  <c r="J44" i="20"/>
  <c r="J23" i="20"/>
  <c r="J67" i="20"/>
  <c r="J18" i="20"/>
  <c r="J10" i="20"/>
  <c r="J29" i="20"/>
  <c r="J27" i="20"/>
  <c r="J48" i="20"/>
  <c r="J11" i="20"/>
  <c r="J45" i="20"/>
  <c r="J22" i="20"/>
  <c r="C10" i="23"/>
  <c r="I11" i="19"/>
  <c r="C24" i="19"/>
  <c r="I24" i="19" s="1"/>
  <c r="C13" i="23"/>
  <c r="C11" i="23"/>
  <c r="H8" i="19"/>
  <c r="H15" i="23"/>
  <c r="H17" i="23" s="1"/>
  <c r="F8" i="19"/>
  <c r="F15" i="23"/>
  <c r="F17" i="23" s="1"/>
  <c r="E8" i="19"/>
  <c r="E15" i="23"/>
  <c r="E17" i="23" s="1"/>
  <c r="G8" i="19"/>
  <c r="G15" i="23"/>
  <c r="G17" i="23" s="1"/>
  <c r="J10" i="21"/>
  <c r="I10" i="21"/>
  <c r="K10" i="21"/>
  <c r="L10" i="21"/>
  <c r="F10" i="21"/>
  <c r="G10" i="21"/>
  <c r="H10" i="21"/>
  <c r="M10" i="21"/>
  <c r="D9" i="21"/>
  <c r="H7" i="19"/>
  <c r="E9" i="21"/>
  <c r="J8" i="20" l="1"/>
  <c r="C15" i="23"/>
  <c r="C17" i="23" s="1"/>
  <c r="C8" i="19"/>
  <c r="D8" i="19"/>
  <c r="D15" i="23"/>
  <c r="D17" i="23" s="1"/>
  <c r="E10" i="21"/>
  <c r="C10" i="21" s="1"/>
  <c r="M9" i="21"/>
  <c r="L9" i="21"/>
  <c r="J9" i="21"/>
  <c r="G9" i="21"/>
  <c r="K9" i="21"/>
  <c r="H9" i="21"/>
  <c r="I9" i="21"/>
  <c r="I8" i="19" l="1"/>
  <c r="J11" i="19" s="1"/>
  <c r="C38" i="23"/>
  <c r="C39" i="23" s="1"/>
  <c r="D12" i="21"/>
  <c r="H12" i="21"/>
  <c r="J12" i="21"/>
  <c r="K12" i="21"/>
  <c r="G12" i="21"/>
  <c r="L12" i="21"/>
  <c r="M12" i="21"/>
  <c r="F12" i="21"/>
  <c r="I12" i="21"/>
  <c r="J20" i="19" l="1"/>
  <c r="J28" i="19"/>
  <c r="J24" i="19"/>
  <c r="J30" i="19"/>
  <c r="J15" i="19"/>
  <c r="J29" i="19"/>
  <c r="J21" i="19"/>
  <c r="J10" i="19"/>
  <c r="J23" i="19"/>
  <c r="J42" i="19"/>
  <c r="J14" i="19"/>
  <c r="J34" i="19"/>
  <c r="J17" i="19"/>
  <c r="J31" i="19"/>
  <c r="J18" i="19"/>
  <c r="J36" i="19"/>
  <c r="J43" i="19"/>
  <c r="J26" i="19"/>
  <c r="J12" i="19"/>
  <c r="J9" i="19"/>
  <c r="J38" i="19"/>
  <c r="J35" i="19"/>
  <c r="J40" i="19"/>
  <c r="J33" i="19"/>
  <c r="J19" i="19"/>
  <c r="J41" i="19"/>
  <c r="J39" i="19"/>
  <c r="J27" i="19"/>
  <c r="J32" i="19"/>
  <c r="J16" i="19"/>
  <c r="J45" i="19"/>
  <c r="J22" i="19"/>
  <c r="J44" i="19"/>
  <c r="J8" i="19"/>
  <c r="J25" i="19"/>
  <c r="J37" i="19"/>
  <c r="E12" i="21"/>
  <c r="C9" i="21"/>
  <c r="C12" i="21" l="1"/>
  <c r="C13" i="21" s="1"/>
  <c r="C10" i="4"/>
  <c r="D10" i="4"/>
  <c r="F10" i="4"/>
  <c r="G10" i="4"/>
  <c r="H10" i="4"/>
  <c r="I10" i="4"/>
  <c r="J10" i="4"/>
  <c r="K10" i="4"/>
  <c r="L10" i="4"/>
  <c r="M10" i="4"/>
  <c r="N10" i="4"/>
  <c r="O10" i="4"/>
  <c r="P10" i="4"/>
  <c r="Q10" i="4"/>
  <c r="R10" i="4"/>
  <c r="S10" i="4"/>
  <c r="T10" i="4"/>
  <c r="U10" i="4"/>
  <c r="V10" i="4"/>
  <c r="E5" i="4" l="1"/>
  <c r="E10" i="4" s="1"/>
  <c r="C19" i="4" l="1"/>
  <c r="C21" i="4" s="1"/>
  <c r="C23" i="4" s="1"/>
  <c r="E19" i="4" l="1"/>
  <c r="E21" i="4" s="1"/>
  <c r="E23" i="4" s="1"/>
  <c r="D19" i="4"/>
  <c r="D21" i="4" s="1"/>
  <c r="D23" i="4" s="1"/>
  <c r="F19" i="4" l="1"/>
  <c r="F21" i="4" s="1"/>
  <c r="F23" i="4" s="1"/>
  <c r="H19" i="4" l="1"/>
  <c r="H21" i="4" s="1"/>
  <c r="H23" i="4" s="1"/>
  <c r="I19" i="4" l="1"/>
  <c r="I21" i="4" s="1"/>
  <c r="I23" i="4" s="1"/>
  <c r="K19" i="4" l="1"/>
  <c r="K21" i="4" s="1"/>
  <c r="K23" i="4" s="1"/>
  <c r="J19" i="4"/>
  <c r="J21" i="4" s="1"/>
  <c r="J23" i="4" s="1"/>
  <c r="L19" i="4" l="1"/>
  <c r="L21" i="4" s="1"/>
  <c r="L23" i="4" s="1"/>
  <c r="M19" i="4" l="1"/>
  <c r="M21" i="4" s="1"/>
  <c r="M23" i="4" s="1"/>
  <c r="N19" i="4" l="1"/>
  <c r="N21" i="4" s="1"/>
  <c r="N23" i="4" s="1"/>
  <c r="O19" i="4" l="1"/>
  <c r="O21" i="4" s="1"/>
  <c r="O23" i="4" s="1"/>
  <c r="Q19" i="4" l="1"/>
  <c r="Q21" i="4" s="1"/>
  <c r="Q23" i="4" s="1"/>
  <c r="P19" i="4"/>
  <c r="P21" i="4" s="1"/>
  <c r="P23" i="4" s="1"/>
  <c r="R19" i="4" l="1"/>
  <c r="R21" i="4" s="1"/>
  <c r="R23" i="4" s="1"/>
  <c r="S19" i="4" l="1"/>
  <c r="S21" i="4" s="1"/>
  <c r="S23" i="4" s="1"/>
  <c r="U19" i="4" l="1"/>
  <c r="U21" i="4" s="1"/>
  <c r="U23" i="4" s="1"/>
  <c r="T19" i="4"/>
  <c r="T21" i="4" s="1"/>
  <c r="T23" i="4" s="1"/>
  <c r="V19" i="4" l="1"/>
  <c r="V21" i="4" s="1"/>
  <c r="V23" i="4" s="1"/>
  <c r="G19" i="4"/>
  <c r="G21" i="4" s="1"/>
  <c r="G23" i="4" s="1"/>
  <c r="H8" i="20"/>
  <c r="F8" i="20"/>
  <c r="E8" i="20"/>
  <c r="G8" i="20"/>
  <c r="F28" i="23"/>
  <c r="F35" i="23" s="1"/>
  <c r="F38" i="23" s="1"/>
  <c r="G28" i="23"/>
  <c r="G35" i="23" s="1"/>
  <c r="G38" i="23" s="1"/>
  <c r="H28" i="23"/>
  <c r="H35" i="23" s="1"/>
  <c r="H38" i="23" s="1"/>
  <c r="E28" i="23"/>
  <c r="E35" i="23" s="1"/>
  <c r="E38" i="23" s="1"/>
  <c r="D28" i="23"/>
  <c r="D35" i="23" s="1"/>
  <c r="D38" i="23" s="1"/>
  <c r="D39" i="23" s="1"/>
  <c r="E39" i="23" l="1"/>
  <c r="F39" i="23" s="1"/>
  <c r="G39" i="23" s="1"/>
  <c r="H39" i="23" s="1"/>
</calcChain>
</file>

<file path=xl/comments1.xml><?xml version="1.0" encoding="utf-8"?>
<comments xmlns="http://schemas.openxmlformats.org/spreadsheetml/2006/main">
  <authors>
    <author>tc={2894735E-7703-4600-BFE4-7740DE24C1DB}</author>
  </authors>
  <commentList>
    <comment ref="B13" authorId="0" shapeId="0">
      <text>
        <r>
          <rPr>
            <sz val="10"/>
            <color theme="1"/>
            <rFont val="Arial"/>
            <family val="2"/>
            <charset val="204"/>
          </rPr>
          <t>[Threaded comment]
Your version of Excel allows you to read this threaded comment; however, any edits to it will get removed if the file is opened in a newer version of Excel. Learn more: https://go.microsoft.com/fwlink/?linkid=870924
Comment:
    This line calculates the net present value of the difference between the Centers’ inflows and outflows. The approach differs from the logic applied to the calculation of the financial net present value / the discounted net revenue /funding gap/profitability of the project in the previous programming periods. The profitability was calculated without the sources of financing, solely based on revenues. As discussed at the meeting, the MA is invited to remove those calculations or replace them with verification if the project is net revenue generating, by checking if the revenues cover operating expenses (hence investment costs and sources of funding should not be taken into account). If the project is not net revenue generating, there was no obligation to calculate the discounted net revenue / "funding gap" .</t>
        </r>
      </text>
    </comment>
  </commentList>
</comments>
</file>

<file path=xl/sharedStrings.xml><?xml version="1.0" encoding="utf-8"?>
<sst xmlns="http://schemas.openxmlformats.org/spreadsheetml/2006/main" count="186" uniqueCount="138">
  <si>
    <t xml:space="preserve">Assets </t>
  </si>
  <si>
    <t>Cash</t>
  </si>
  <si>
    <t>Buildings</t>
  </si>
  <si>
    <t>Equipment</t>
  </si>
  <si>
    <t>Other</t>
  </si>
  <si>
    <t>Advances paid</t>
  </si>
  <si>
    <t>Total Assets</t>
  </si>
  <si>
    <t>Liabilities</t>
  </si>
  <si>
    <t>Equity</t>
  </si>
  <si>
    <t>Paid-in capital</t>
  </si>
  <si>
    <t>Retained earnings</t>
  </si>
  <si>
    <t>Total L + E</t>
  </si>
  <si>
    <t>Control</t>
  </si>
  <si>
    <t>FINANCIAL ANALYSIS OF THE PROJECT’S POTENTIAL TO GENERATE NET REVENUES</t>
  </si>
  <si>
    <t>Discounted Revenue</t>
  </si>
  <si>
    <t>Name of beneficiary.................................................</t>
  </si>
  <si>
    <t>Discount rate:</t>
  </si>
  <si>
    <t>the total</t>
  </si>
  <si>
    <t>3</t>
  </si>
  <si>
    <t>1.2.1............................</t>
  </si>
  <si>
    <t>1.2.2............................</t>
  </si>
  <si>
    <t>1.2.3............................</t>
  </si>
  <si>
    <t>1.3.2............................</t>
  </si>
  <si>
    <t>1.3.3............................</t>
  </si>
  <si>
    <t>1.4.2............................</t>
  </si>
  <si>
    <t>1.4.3............................</t>
  </si>
  <si>
    <t>! In the cases referred to in point (c) of Article 64(1) of Regulation (EU) 2021/1060, the calculation shall be based on the VAT values.</t>
  </si>
  <si>
    <t>!! Year 1 is the year of the award of the PRIIDIT grant</t>
  </si>
  <si>
    <t>!!! The list of revenue/receipts/expenditure indicated is not exhaustive and may be supplemented at the discretion of the Centre</t>
  </si>
  <si>
    <t xml:space="preserve">Discounted Costs </t>
  </si>
  <si>
    <t>1.1.3............................</t>
  </si>
  <si>
    <t>1.3 Costs of materials for the operation of equipment</t>
  </si>
  <si>
    <t>1.4.1 Remuneration of administrative staff</t>
  </si>
  <si>
    <t>1.4.2 Remuneration of scientific staff</t>
  </si>
  <si>
    <t>1.6 Costs of services from third parties</t>
  </si>
  <si>
    <t>1.6.2.............................</t>
  </si>
  <si>
    <t>1.6.3.............................</t>
  </si>
  <si>
    <t>1.7 Costs of renting equipment</t>
  </si>
  <si>
    <t>1.7.1.............................</t>
  </si>
  <si>
    <t>1.7.2.............................</t>
  </si>
  <si>
    <t>1.7.3.............................</t>
  </si>
  <si>
    <t>1.8 Costs of quality control and environmental protection</t>
  </si>
  <si>
    <t>1.8.1.............................</t>
  </si>
  <si>
    <t>1.8.2.............................</t>
  </si>
  <si>
    <t>1.8.3.............................</t>
  </si>
  <si>
    <t>1.9 Costs of normal (current) maintenance</t>
  </si>
  <si>
    <t>1.10 General management and administration expenditure</t>
  </si>
  <si>
    <t>1.10.2.............................</t>
  </si>
  <si>
    <t>1.10.3.............................</t>
  </si>
  <si>
    <t>1.11 Expenditure on promotional campaigns</t>
  </si>
  <si>
    <t>1.12 Costs of safe decommissioning</t>
  </si>
  <si>
    <t>1.12.1.............................</t>
  </si>
  <si>
    <t>1.12.2.............................</t>
  </si>
  <si>
    <t>1.12.3.............................</t>
  </si>
  <si>
    <t>1.13. Costs of spin-off companies</t>
  </si>
  <si>
    <t>1.13.1.............................</t>
  </si>
  <si>
    <t>1.13.2.............................</t>
  </si>
  <si>
    <t>1.13.31.............................</t>
  </si>
  <si>
    <t>1.14 Expenditure on intellectual property</t>
  </si>
  <si>
    <t>1.14.2.............................</t>
  </si>
  <si>
    <t>1.15 Other expenses</t>
  </si>
  <si>
    <r>
      <t xml:space="preserve">Discounted net revenue generated by investments and expenses with source PNIIDIT </t>
    </r>
    <r>
      <rPr>
        <sz val="12"/>
        <rFont val="Calibri"/>
        <family val="2"/>
        <charset val="204"/>
        <scheme val="minor"/>
      </rPr>
      <t>/in BGN/</t>
    </r>
  </si>
  <si>
    <t>5. Discounted net revenue (c.I.-p. II.)</t>
  </si>
  <si>
    <t>6. Total discounted net revenue of the project</t>
  </si>
  <si>
    <t>PROJECT'S FINANCIAL SUSTAINABILITY</t>
  </si>
  <si>
    <t>VERIFICATION OF THE PROJECT'S FINANCIAL SUSTAINABILITY</t>
  </si>
  <si>
    <t>TOTAL INFLOWS</t>
  </si>
  <si>
    <t>Net cash flow</t>
  </si>
  <si>
    <t>Cummulated cash flow</t>
  </si>
  <si>
    <t>Cash-inflows</t>
  </si>
  <si>
    <t>1. Costs (investment and operational)</t>
  </si>
  <si>
    <t>COSTS</t>
  </si>
  <si>
    <t xml:space="preserve">Sheet to be removed </t>
  </si>
  <si>
    <t>1. Cash inflows</t>
  </si>
  <si>
    <t>1.6 Cashflows from effective collaboration with business:</t>
  </si>
  <si>
    <t>1.2 Cash-inflows from contracts for research services/products with business:</t>
  </si>
  <si>
    <t>1.3 Cash-inflows from return on capital in spin-off companies:</t>
  </si>
  <si>
    <t>1.5 Cash-inflows from consultancy services, e.g.:</t>
  </si>
  <si>
    <t>1.7. Grants, subsidies, e.g.:</t>
  </si>
  <si>
    <t>1.7.1. Funding from PRIIDIT 2021-2027</t>
  </si>
  <si>
    <t>1.7.1.1............................</t>
  </si>
  <si>
    <t>1.7.2 Own funding from partner organisations in the centre</t>
  </si>
  <si>
    <t>1.7.2.1............................</t>
  </si>
  <si>
    <t>1.7.3. Funding from national/European/international programmes</t>
  </si>
  <si>
    <t xml:space="preserve">1.7.4 Risk financing from potential/identified private venture capital funds </t>
  </si>
  <si>
    <t>1.7.4.1............................</t>
  </si>
  <si>
    <t xml:space="preserve">1.7.5 Financial instruments from European/national/regional frameworks </t>
  </si>
  <si>
    <t>1.7.5.1............................</t>
  </si>
  <si>
    <t>1.7.6. Loans from banks or financial institutions acting as intermediaries of public organisations</t>
  </si>
  <si>
    <t>1.7.6.1............................</t>
  </si>
  <si>
    <t>1.7.7. Regular or extraordinary donations from government agencies and/or foundations</t>
  </si>
  <si>
    <t>1.7.7.1............................</t>
  </si>
  <si>
    <t>1.7.8. Donations from donation organisations, philanthropic associations and individuals.</t>
  </si>
  <si>
    <t>1.7.8.1............................</t>
  </si>
  <si>
    <t xml:space="preserve">1.7.9 Other funding </t>
  </si>
  <si>
    <t>FINANCIAL ANALYSIS OF THE PROJECT’S SUSTAINABILITY</t>
  </si>
  <si>
    <t>1.8.1….............................</t>
  </si>
  <si>
    <t>1.8. Other cash-inflows</t>
  </si>
  <si>
    <r>
      <rPr>
        <b/>
        <sz val="12"/>
        <color rgb="FFFF0000"/>
        <rFont val="Calibri"/>
        <family val="2"/>
        <scheme val="minor"/>
      </rPr>
      <t>Operational and investment expenses</t>
    </r>
    <r>
      <rPr>
        <b/>
        <sz val="12"/>
        <rFont val="Calibri"/>
        <family val="2"/>
        <charset val="204"/>
        <scheme val="minor"/>
      </rPr>
      <t xml:space="preserve"> </t>
    </r>
    <r>
      <rPr>
        <sz val="12"/>
        <rFont val="Calibri"/>
        <family val="2"/>
        <charset val="204"/>
        <scheme val="minor"/>
      </rPr>
      <t>/in BGN/</t>
    </r>
  </si>
  <si>
    <t>1.1. Costs of construction works and purchasing equipment</t>
  </si>
  <si>
    <t>1.2 Costs maintanance and repairing existing equipment, including:</t>
  </si>
  <si>
    <t>1.1 Cash-inflows from the renting out the infrastructure/equipment, e.g.:</t>
  </si>
  <si>
    <t>1.4 Cash-inflows from licenses resulting from the commercialisation of IP (incl. patents):</t>
  </si>
  <si>
    <t>1.5 Costs of missions, conducting and participating in events</t>
  </si>
  <si>
    <t>1.4 Personnel costs; remuneration and related costs</t>
  </si>
  <si>
    <t>1.4.4.............................</t>
  </si>
  <si>
    <t>1.5.4. …....</t>
  </si>
  <si>
    <t>2026</t>
  </si>
  <si>
    <t>1.7.3.1.EU and National RTD projects</t>
  </si>
  <si>
    <t>1.7.3.2.Funds received under nationally funded projects or programmes</t>
  </si>
  <si>
    <t>1.7.9.1.Other funding</t>
  </si>
  <si>
    <t>1.10.1.General administration and technical staff</t>
  </si>
  <si>
    <t>Name of beneficiary:  BLUE-CRISTAL</t>
  </si>
  <si>
    <t>Name of beneficiary : BLUE-CRISTAL</t>
  </si>
  <si>
    <t>1.5.1 Cost for training and mobility of researchers</t>
  </si>
  <si>
    <t>1.11.3………………..</t>
  </si>
  <si>
    <t>1.11.2……………………</t>
  </si>
  <si>
    <t>1.11.1………………………..</t>
  </si>
  <si>
    <t>1.15.3 ……………………………</t>
  </si>
  <si>
    <t>1.9.3.</t>
  </si>
  <si>
    <t>1.9.2.  Repair, spare parts renewal</t>
  </si>
  <si>
    <t>1.9.1.  Equipment maintenance</t>
  </si>
  <si>
    <t>1.4.3 …………………………</t>
  </si>
  <si>
    <t>1.5.2 Expenditure of missions</t>
  </si>
  <si>
    <t>1.5.3 Costs for participation in scientific events</t>
  </si>
  <si>
    <t>1.1.2. Equipment</t>
  </si>
  <si>
    <t>1.1.1 Construction works</t>
  </si>
  <si>
    <t>1.3.1. Costs of Material and supplies</t>
  </si>
  <si>
    <t>JASPERS</t>
  </si>
  <si>
    <t xml:space="preserve">1.15.2.Costs </t>
  </si>
  <si>
    <t>1.14.1. Costs for  publications and  patenting</t>
  </si>
  <si>
    <t>1.15.1</t>
  </si>
  <si>
    <t>1.6.1. Other costs , including external services</t>
  </si>
  <si>
    <t>1.4.1…………………..</t>
  </si>
  <si>
    <t>1.3.1………….</t>
  </si>
  <si>
    <t>1.1.1. Cash-inflows from the renting out the infrastructure/equipment ( WP 1, WP 2)</t>
  </si>
  <si>
    <t>1.2.1Cash-inflows from research or services through economic activities ( WP 1, WP 2,WP 3,WP 4,WP 5,WP 6,WP 7)</t>
  </si>
  <si>
    <t>1.6.1. Cashflows from effective collaboration with business ( WP 1, WP 2,WP 3,WP 4,WP 5,WP 6,WP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</si>
</sst>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 _л_в_._-;\-* #,##0.00\ _л_в_._-;_-* &quot;-&quot;??\ _л_в_._-;_-@_-"/>
    <numFmt numFmtId="164" formatCode="_(* #,##0.00_);_(* \(#,##0.00\);_(* &quot;-&quot;??_);_(@_)"/>
    <numFmt numFmtId="165" formatCode="_-* #,##0.00\ _л_в_-;\-* #,##0.00\ _л_в_-;_-* &quot;-&quot;??\ _л_в_-;_-@_-"/>
    <numFmt numFmtId="166" formatCode="_(* #,##0_);_(* \(#,##0\);_(* &quot;-&quot;_);@_)"/>
    <numFmt numFmtId="167" formatCode="[$-409]d\-mmm\-yy;@"/>
    <numFmt numFmtId="168" formatCode="0%_);\(0%\)"/>
    <numFmt numFmtId="169" formatCode="#,##0\ &quot;лв.&quot;"/>
    <numFmt numFmtId="170" formatCode="0.00_ ;[Red]\-0.00\ "/>
    <numFmt numFmtId="171" formatCode="0.0%"/>
  </numFmts>
  <fonts count="36" x14ac:knownFonts="1">
    <font>
      <sz val="10"/>
      <color theme="1"/>
      <name val="Arial"/>
      <family val="2"/>
      <charset val="204"/>
    </font>
    <font>
      <sz val="10"/>
      <color theme="1"/>
      <name val="Arial"/>
      <family val="2"/>
      <charset val="204"/>
    </font>
    <font>
      <sz val="10"/>
      <name val="Calibri"/>
      <family val="2"/>
      <charset val="204"/>
      <scheme val="minor"/>
    </font>
    <font>
      <sz val="14"/>
      <name val="Arial"/>
      <family val="2"/>
      <charset val="204"/>
    </font>
    <font>
      <sz val="10"/>
      <name val="Arial"/>
      <family val="2"/>
      <charset val="204"/>
    </font>
    <font>
      <sz val="9"/>
      <name val="Arial"/>
      <family val="2"/>
      <charset val="204"/>
    </font>
    <font>
      <sz val="8"/>
      <name val="Arial"/>
      <family val="2"/>
      <charset val="204"/>
    </font>
    <font>
      <b/>
      <sz val="9"/>
      <color indexed="24"/>
      <name val="Arial"/>
      <family val="2"/>
      <charset val="204"/>
    </font>
    <font>
      <b/>
      <sz val="11"/>
      <color indexed="24"/>
      <name val="Arial"/>
      <family val="2"/>
      <charset val="204"/>
    </font>
    <font>
      <b/>
      <sz val="9"/>
      <color theme="4"/>
      <name val="Calibri"/>
      <family val="2"/>
      <scheme val="minor"/>
    </font>
    <font>
      <sz val="9"/>
      <color theme="1"/>
      <name val="Calibri"/>
      <family val="2"/>
      <scheme val="minor"/>
    </font>
    <font>
      <sz val="8"/>
      <color theme="1"/>
      <name val="Calibri"/>
      <family val="2"/>
      <scheme val="minor"/>
    </font>
    <font>
      <b/>
      <sz val="9"/>
      <color theme="3"/>
      <name val="Calibri"/>
      <family val="2"/>
      <scheme val="minor"/>
    </font>
    <font>
      <b/>
      <sz val="9"/>
      <color theme="1"/>
      <name val="Calibri"/>
      <family val="2"/>
      <scheme val="minor"/>
    </font>
    <font>
      <b/>
      <sz val="11"/>
      <color theme="3"/>
      <name val="Calibri"/>
      <family val="2"/>
      <scheme val="minor"/>
    </font>
    <font>
      <sz val="12"/>
      <name val="Arial"/>
      <family val="2"/>
      <charset val="204"/>
    </font>
    <font>
      <b/>
      <sz val="10"/>
      <name val="Calibri"/>
      <family val="2"/>
      <charset val="204"/>
      <scheme val="minor"/>
    </font>
    <font>
      <sz val="10"/>
      <name val="Arial"/>
      <family val="2"/>
      <charset val="204"/>
    </font>
    <font>
      <sz val="10"/>
      <name val="Arial"/>
      <family val="2"/>
    </font>
    <font>
      <sz val="10"/>
      <name val="Arial"/>
      <family val="2"/>
      <charset val="204"/>
    </font>
    <font>
      <b/>
      <sz val="12"/>
      <name val="Calibri"/>
      <family val="2"/>
      <charset val="204"/>
      <scheme val="minor"/>
    </font>
    <font>
      <sz val="10"/>
      <color theme="3" tint="0.39997558519241921"/>
      <name val="Calibri"/>
      <family val="2"/>
      <charset val="204"/>
      <scheme val="minor"/>
    </font>
    <font>
      <sz val="12"/>
      <name val="Calibri"/>
      <family val="2"/>
      <charset val="204"/>
      <scheme val="minor"/>
    </font>
    <font>
      <i/>
      <sz val="10"/>
      <color rgb="FFFF0000"/>
      <name val="Arial"/>
      <family val="2"/>
      <charset val="204"/>
    </font>
    <font>
      <b/>
      <sz val="12"/>
      <name val="Arial"/>
      <family val="2"/>
    </font>
    <font>
      <i/>
      <sz val="10"/>
      <name val="Arial"/>
      <family val="2"/>
      <charset val="204"/>
    </font>
    <font>
      <b/>
      <u/>
      <sz val="10"/>
      <name val="Calibri"/>
      <family val="2"/>
      <charset val="204"/>
      <scheme val="minor"/>
    </font>
    <font>
      <sz val="10"/>
      <color rgb="FFFF0000"/>
      <name val="Arial"/>
      <family val="2"/>
      <charset val="204"/>
    </font>
    <font>
      <b/>
      <sz val="12"/>
      <color rgb="FFFF0000"/>
      <name val="Arial"/>
      <family val="2"/>
    </font>
    <font>
      <b/>
      <sz val="12"/>
      <color rgb="FFFF0000"/>
      <name val="Calibri"/>
      <family val="2"/>
      <scheme val="minor"/>
    </font>
    <font>
      <b/>
      <sz val="12"/>
      <name val="Calibri"/>
      <family val="2"/>
      <scheme val="minor"/>
    </font>
    <font>
      <b/>
      <sz val="10"/>
      <color theme="1"/>
      <name val="Arial"/>
      <family val="2"/>
      <charset val="204"/>
    </font>
    <font>
      <b/>
      <sz val="10"/>
      <color theme="3" tint="0.39997558519241921"/>
      <name val="Calibri"/>
      <family val="2"/>
      <charset val="204"/>
      <scheme val="minor"/>
    </font>
    <font>
      <b/>
      <i/>
      <sz val="10"/>
      <color rgb="FFFF0000"/>
      <name val="Arial"/>
      <family val="2"/>
      <charset val="204"/>
    </font>
    <font>
      <sz val="10"/>
      <color rgb="FFFF0000"/>
      <name val="Calibri"/>
      <family val="2"/>
      <charset val="204"/>
      <scheme val="minor"/>
    </font>
    <font>
      <b/>
      <sz val="10"/>
      <color rgb="FF0070C0"/>
      <name val="Calibri"/>
      <family val="2"/>
      <charset val="204"/>
      <scheme val="minor"/>
    </font>
  </fonts>
  <fills count="9">
    <fill>
      <patternFill patternType="none"/>
    </fill>
    <fill>
      <patternFill patternType="gray125"/>
    </fill>
    <fill>
      <patternFill patternType="solid">
        <fgColor theme="8"/>
        <bgColor indexed="64"/>
      </patternFill>
    </fill>
    <fill>
      <patternFill patternType="solid">
        <fgColor theme="5"/>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s>
  <borders count="13">
    <border>
      <left/>
      <right/>
      <top/>
      <bottom/>
      <diagonal/>
    </border>
    <border>
      <left/>
      <right/>
      <top/>
      <bottom style="medium">
        <color indexed="24"/>
      </bottom>
      <diagonal/>
    </border>
    <border>
      <left/>
      <right/>
      <top/>
      <bottom style="medium">
        <color theme="3"/>
      </bottom>
      <diagonal/>
    </border>
    <border>
      <left/>
      <right/>
      <top style="thin">
        <color theme="3"/>
      </top>
      <bottom/>
      <diagonal/>
    </border>
    <border>
      <left/>
      <right/>
      <top style="thin">
        <color theme="3"/>
      </top>
      <bottom style="medium">
        <color theme="3"/>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style="thin">
        <color indexed="64"/>
      </bottom>
      <diagonal/>
    </border>
    <border>
      <left/>
      <right/>
      <top style="hair">
        <color auto="1"/>
      </top>
      <bottom style="thin">
        <color indexed="64"/>
      </bottom>
      <diagonal/>
    </border>
    <border>
      <left style="thin">
        <color auto="1"/>
      </left>
      <right/>
      <top style="thin">
        <color auto="1"/>
      </top>
      <bottom style="thin">
        <color auto="1"/>
      </bottom>
      <diagonal/>
    </border>
  </borders>
  <cellStyleXfs count="35">
    <xf numFmtId="0" fontId="0" fillId="0" borderId="0"/>
    <xf numFmtId="165" fontId="1" fillId="0" borderId="0" applyFont="0" applyFill="0" applyBorder="0" applyAlignment="0" applyProtection="0"/>
    <xf numFmtId="9" fontId="1"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166" fontId="5" fillId="0" borderId="0" applyAlignment="0" applyProtection="0"/>
    <xf numFmtId="49" fontId="6" fillId="0" borderId="0" applyNumberFormat="0" applyAlignment="0" applyProtection="0">
      <alignment horizontal="left"/>
    </xf>
    <xf numFmtId="49" fontId="7" fillId="0" borderId="1" applyNumberFormat="0" applyAlignment="0" applyProtection="0">
      <alignment horizontal="left" wrapText="1"/>
    </xf>
    <xf numFmtId="49" fontId="7" fillId="0" borderId="0" applyNumberFormat="0" applyAlignment="0" applyProtection="0">
      <alignment horizontal="left" wrapText="1"/>
    </xf>
    <xf numFmtId="49" fontId="8" fillId="0" borderId="0" applyAlignment="0" applyProtection="0">
      <alignment horizontal="left"/>
    </xf>
    <xf numFmtId="164" fontId="4" fillId="0" borderId="0" applyFont="0" applyFill="0" applyBorder="0" applyAlignment="0" applyProtection="0"/>
    <xf numFmtId="43" fontId="4" fillId="0" borderId="0">
      <alignment horizontal="left" wrapText="1"/>
    </xf>
    <xf numFmtId="166" fontId="4" fillId="0" borderId="0"/>
    <xf numFmtId="0" fontId="4" fillId="0" borderId="0"/>
    <xf numFmtId="9" fontId="4" fillId="0" borderId="0" applyFont="0" applyFill="0" applyBorder="0" applyAlignment="0" applyProtection="0"/>
    <xf numFmtId="166" fontId="9" fillId="0" borderId="0" applyNumberFormat="0" applyFill="0" applyBorder="0" applyAlignment="0" applyProtection="0"/>
    <xf numFmtId="166" fontId="10" fillId="2" borderId="0" applyNumberFormat="0" applyFont="0" applyBorder="0" applyAlignment="0" applyProtection="0"/>
    <xf numFmtId="167" fontId="10" fillId="0" borderId="0" applyFill="0" applyBorder="0" applyProtection="0"/>
    <xf numFmtId="166" fontId="10" fillId="3" borderId="0" applyNumberFormat="0" applyFont="0" applyBorder="0" applyAlignment="0" applyProtection="0"/>
    <xf numFmtId="168" fontId="10" fillId="0" borderId="0" applyFill="0" applyBorder="0" applyAlignment="0" applyProtection="0"/>
    <xf numFmtId="166" fontId="11" fillId="0" borderId="0" applyNumberFormat="0" applyAlignment="0" applyProtection="0"/>
    <xf numFmtId="167" fontId="12" fillId="0" borderId="2" applyProtection="0">
      <alignment horizontal="right" wrapText="1"/>
    </xf>
    <xf numFmtId="167" fontId="12" fillId="0" borderId="0" applyProtection="0">
      <alignment wrapText="1"/>
    </xf>
    <xf numFmtId="166" fontId="13" fillId="0" borderId="3" applyNumberFormat="0" applyFill="0" applyAlignment="0" applyProtection="0"/>
    <xf numFmtId="167" fontId="14" fillId="0" borderId="0" applyAlignment="0" applyProtection="0"/>
    <xf numFmtId="167" fontId="14" fillId="0" borderId="0" applyAlignment="0" applyProtection="0"/>
    <xf numFmtId="0" fontId="14" fillId="0" borderId="0" applyAlignment="0" applyProtection="0"/>
    <xf numFmtId="166" fontId="13" fillId="0" borderId="4" applyNumberFormat="0" applyFill="0" applyAlignment="0" applyProtection="0"/>
    <xf numFmtId="0" fontId="17" fillId="0" borderId="0"/>
    <xf numFmtId="9" fontId="18" fillId="0" borderId="0" applyFont="0" applyFill="0" applyBorder="0" applyAlignment="0" applyProtection="0"/>
    <xf numFmtId="0" fontId="19" fillId="0" borderId="0"/>
    <xf numFmtId="9" fontId="18" fillId="0" borderId="0" applyFont="0" applyFill="0" applyBorder="0" applyAlignment="0" applyProtection="0"/>
  </cellStyleXfs>
  <cellXfs count="119">
    <xf numFmtId="0" fontId="0" fillId="0" borderId="0" xfId="0"/>
    <xf numFmtId="0" fontId="15" fillId="0" borderId="0" xfId="3" applyFont="1"/>
    <xf numFmtId="1" fontId="15" fillId="0" borderId="0" xfId="3" applyNumberFormat="1" applyFont="1"/>
    <xf numFmtId="169" fontId="15" fillId="0" borderId="0" xfId="3" applyNumberFormat="1" applyFont="1"/>
    <xf numFmtId="49" fontId="2" fillId="0" borderId="5" xfId="0" applyNumberFormat="1" applyFont="1" applyBorder="1" applyAlignment="1" applyProtection="1">
      <alignment horizontal="left" vertical="center" wrapText="1"/>
      <protection locked="0"/>
    </xf>
    <xf numFmtId="0" fontId="0" fillId="0" borderId="0" xfId="0" applyAlignment="1">
      <alignment vertical="center"/>
    </xf>
    <xf numFmtId="0" fontId="0" fillId="0" borderId="0" xfId="0" applyAlignment="1">
      <alignment horizontal="right" vertical="center" wrapText="1"/>
    </xf>
    <xf numFmtId="10" fontId="4" fillId="0" borderId="0" xfId="2" applyNumberFormat="1" applyFont="1" applyAlignment="1">
      <alignment vertical="center"/>
    </xf>
    <xf numFmtId="0" fontId="2" fillId="0" borderId="0" xfId="0" applyFont="1" applyAlignment="1">
      <alignment vertical="center"/>
    </xf>
    <xf numFmtId="0" fontId="16" fillId="5" borderId="5" xfId="0" applyFont="1" applyFill="1" applyBorder="1" applyAlignment="1">
      <alignment horizontal="center" vertical="center"/>
    </xf>
    <xf numFmtId="49" fontId="16" fillId="5" borderId="5" xfId="0" applyNumberFormat="1" applyFont="1" applyFill="1" applyBorder="1" applyAlignment="1">
      <alignment horizontal="center" vertical="center"/>
    </xf>
    <xf numFmtId="4" fontId="16" fillId="6" borderId="6" xfId="1" applyNumberFormat="1" applyFont="1" applyFill="1" applyBorder="1" applyAlignment="1">
      <alignment horizontal="right" vertical="center"/>
    </xf>
    <xf numFmtId="0" fontId="16" fillId="0" borderId="5" xfId="0" applyFont="1" applyBorder="1" applyAlignment="1">
      <alignment vertical="center" wrapText="1"/>
    </xf>
    <xf numFmtId="4" fontId="16" fillId="6" borderId="6" xfId="1" applyNumberFormat="1" applyFont="1" applyFill="1" applyBorder="1" applyAlignment="1">
      <alignment vertical="center"/>
    </xf>
    <xf numFmtId="0" fontId="16" fillId="0" borderId="5" xfId="0" applyFont="1" applyBorder="1" applyAlignment="1">
      <alignment horizontal="left" vertical="center" wrapText="1"/>
    </xf>
    <xf numFmtId="4" fontId="2" fillId="0" borderId="6" xfId="1" applyNumberFormat="1" applyFont="1" applyBorder="1" applyAlignment="1" applyProtection="1">
      <alignment vertical="center"/>
      <protection locked="0"/>
    </xf>
    <xf numFmtId="4" fontId="2" fillId="0" borderId="6" xfId="1" applyNumberFormat="1" applyFont="1" applyBorder="1" applyAlignment="1" applyProtection="1">
      <alignment horizontal="right" vertical="center"/>
      <protection locked="0"/>
    </xf>
    <xf numFmtId="4" fontId="2" fillId="0" borderId="6" xfId="0" applyNumberFormat="1" applyFont="1" applyBorder="1" applyAlignment="1" applyProtection="1">
      <alignment horizontal="right" vertical="center"/>
      <protection locked="0"/>
    </xf>
    <xf numFmtId="49" fontId="16" fillId="0" borderId="5" xfId="0" applyNumberFormat="1" applyFont="1" applyBorder="1" applyAlignment="1" applyProtection="1">
      <alignment horizontal="left" vertical="center" wrapText="1"/>
      <protection locked="0"/>
    </xf>
    <xf numFmtId="49" fontId="16" fillId="0" borderId="5" xfId="0" applyNumberFormat="1" applyFont="1" applyBorder="1" applyAlignment="1">
      <alignment vertical="center" wrapText="1"/>
    </xf>
    <xf numFmtId="14" fontId="16" fillId="0" borderId="5"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16" fillId="0" borderId="5" xfId="0" applyNumberFormat="1" applyFont="1" applyBorder="1" applyAlignment="1">
      <alignment horizontal="left" vertical="center" wrapText="1"/>
    </xf>
    <xf numFmtId="0" fontId="16" fillId="6" borderId="5" xfId="0" applyFont="1" applyFill="1" applyBorder="1" applyAlignment="1" applyProtection="1">
      <alignment vertical="center" wrapText="1"/>
      <protection locked="0"/>
    </xf>
    <xf numFmtId="4" fontId="2" fillId="7" borderId="8" xfId="1" applyNumberFormat="1" applyFont="1" applyFill="1" applyBorder="1" applyAlignment="1" applyProtection="1">
      <alignment vertical="center"/>
      <protection locked="0"/>
    </xf>
    <xf numFmtId="4" fontId="2" fillId="7" borderId="9" xfId="1" applyNumberFormat="1" applyFont="1" applyFill="1" applyBorder="1" applyAlignment="1" applyProtection="1">
      <alignment horizontal="right" vertical="center"/>
      <protection locked="0"/>
    </xf>
    <xf numFmtId="4" fontId="21" fillId="6" borderId="6" xfId="1" applyNumberFormat="1" applyFont="1" applyFill="1" applyBorder="1" applyAlignment="1" applyProtection="1">
      <alignment vertical="center"/>
    </xf>
    <xf numFmtId="4" fontId="16" fillId="6" borderId="6" xfId="1" applyNumberFormat="1" applyFont="1" applyFill="1" applyBorder="1" applyAlignment="1" applyProtection="1">
      <alignment vertical="center"/>
    </xf>
    <xf numFmtId="170" fontId="20" fillId="6" borderId="7" xfId="1" applyNumberFormat="1" applyFont="1" applyFill="1" applyBorder="1" applyAlignment="1">
      <alignment horizontal="center" vertical="center"/>
    </xf>
    <xf numFmtId="170" fontId="16" fillId="7" borderId="10" xfId="1" applyNumberFormat="1" applyFont="1" applyFill="1" applyBorder="1" applyAlignment="1">
      <alignment vertical="center"/>
    </xf>
    <xf numFmtId="170" fontId="16" fillId="7" borderId="11" xfId="1" applyNumberFormat="1" applyFont="1" applyFill="1" applyBorder="1" applyAlignment="1">
      <alignment horizontal="right" vertical="center"/>
    </xf>
    <xf numFmtId="0" fontId="23" fillId="0" borderId="0" xfId="0" applyFont="1" applyAlignment="1">
      <alignment vertical="center"/>
    </xf>
    <xf numFmtId="0" fontId="0" fillId="0" borderId="0" xfId="0" applyAlignment="1">
      <alignment vertical="center" wrapText="1"/>
    </xf>
    <xf numFmtId="4" fontId="2" fillId="0" borderId="8" xfId="1" applyNumberFormat="1" applyFont="1" applyBorder="1" applyAlignment="1" applyProtection="1">
      <alignment vertical="center"/>
      <protection locked="0"/>
    </xf>
    <xf numFmtId="4" fontId="2" fillId="0" borderId="9" xfId="1" applyNumberFormat="1" applyFont="1" applyBorder="1" applyAlignment="1" applyProtection="1">
      <alignment horizontal="right" vertical="center"/>
      <protection locked="0"/>
    </xf>
    <xf numFmtId="4" fontId="2" fillId="0" borderId="6" xfId="1" applyNumberFormat="1" applyFont="1" applyFill="1" applyBorder="1" applyAlignment="1">
      <alignment vertical="center"/>
    </xf>
    <xf numFmtId="4" fontId="2" fillId="0" borderId="6" xfId="1" applyNumberFormat="1" applyFont="1" applyFill="1" applyBorder="1" applyAlignment="1">
      <alignment horizontal="right" vertical="center"/>
    </xf>
    <xf numFmtId="0" fontId="4" fillId="4" borderId="0" xfId="0" applyFont="1" applyFill="1" applyAlignment="1">
      <alignment vertical="center"/>
    </xf>
    <xf numFmtId="0" fontId="23" fillId="0" borderId="0" xfId="0" applyFont="1" applyAlignment="1">
      <alignment horizontal="left" vertical="center" wrapText="1"/>
    </xf>
    <xf numFmtId="0" fontId="16" fillId="4" borderId="5" xfId="0" applyFont="1" applyFill="1" applyBorder="1" applyAlignment="1">
      <alignment horizontal="left" vertical="center" wrapText="1"/>
    </xf>
    <xf numFmtId="0" fontId="26" fillId="0" borderId="5" xfId="0" applyFont="1" applyBorder="1" applyAlignment="1">
      <alignment vertical="center" wrapText="1"/>
    </xf>
    <xf numFmtId="4" fontId="16" fillId="6" borderId="5" xfId="1" applyNumberFormat="1" applyFont="1" applyFill="1" applyBorder="1" applyAlignment="1">
      <alignment horizontal="right" vertical="center"/>
    </xf>
    <xf numFmtId="4" fontId="16" fillId="6" borderId="5" xfId="1" applyNumberFormat="1" applyFont="1" applyFill="1" applyBorder="1" applyAlignment="1" applyProtection="1">
      <alignment vertical="center"/>
    </xf>
    <xf numFmtId="0" fontId="23" fillId="0" borderId="0" xfId="0" applyFont="1" applyAlignment="1">
      <alignment horizontal="left" vertical="center" wrapText="1"/>
    </xf>
    <xf numFmtId="0" fontId="27" fillId="0" borderId="0" xfId="0" applyFont="1" applyAlignment="1">
      <alignment vertical="center"/>
    </xf>
    <xf numFmtId="49" fontId="16" fillId="4" borderId="5" xfId="0" applyNumberFormat="1" applyFont="1" applyFill="1" applyBorder="1" applyAlignment="1">
      <alignment horizontal="left" vertical="center" wrapText="1"/>
    </xf>
    <xf numFmtId="0" fontId="23" fillId="0" borderId="0" xfId="0" applyFont="1" applyAlignment="1">
      <alignment horizontal="left" vertical="center" wrapText="1"/>
    </xf>
    <xf numFmtId="4" fontId="0" fillId="0" borderId="0" xfId="0" applyNumberFormat="1" applyAlignment="1">
      <alignment vertical="center"/>
    </xf>
    <xf numFmtId="0" fontId="0" fillId="8" borderId="0" xfId="0" applyFill="1" applyAlignment="1">
      <alignment vertical="center"/>
    </xf>
    <xf numFmtId="0" fontId="0" fillId="4" borderId="0" xfId="0" applyFill="1" applyAlignment="1">
      <alignment vertical="center"/>
    </xf>
    <xf numFmtId="49" fontId="2" fillId="4" borderId="5" xfId="0" applyNumberFormat="1" applyFont="1" applyFill="1" applyBorder="1" applyAlignment="1" applyProtection="1">
      <alignment horizontal="left" vertical="center" wrapText="1"/>
      <protection locked="0"/>
    </xf>
    <xf numFmtId="3" fontId="2" fillId="4" borderId="6" xfId="1" applyNumberFormat="1" applyFont="1" applyFill="1" applyBorder="1" applyAlignment="1" applyProtection="1">
      <alignment vertical="center"/>
      <protection locked="0"/>
    </xf>
    <xf numFmtId="4" fontId="2" fillId="4" borderId="6" xfId="1" applyNumberFormat="1" applyFont="1" applyFill="1" applyBorder="1" applyAlignment="1" applyProtection="1">
      <alignment vertical="center"/>
      <protection locked="0"/>
    </xf>
    <xf numFmtId="4" fontId="16" fillId="4" borderId="6" xfId="1" applyNumberFormat="1" applyFont="1" applyFill="1" applyBorder="1" applyAlignment="1">
      <alignment vertical="center"/>
    </xf>
    <xf numFmtId="14" fontId="16" fillId="4" borderId="5" xfId="0" applyNumberFormat="1" applyFont="1" applyFill="1" applyBorder="1" applyAlignment="1">
      <alignment horizontal="left" vertical="center" wrapText="1"/>
    </xf>
    <xf numFmtId="4" fontId="2" fillId="4" borderId="8" xfId="1" applyNumberFormat="1" applyFont="1" applyFill="1" applyBorder="1" applyAlignment="1" applyProtection="1">
      <alignment vertical="center"/>
      <protection locked="0"/>
    </xf>
    <xf numFmtId="49" fontId="2" fillId="0" borderId="5" xfId="0" applyNumberFormat="1" applyFont="1" applyFill="1" applyBorder="1" applyAlignment="1" applyProtection="1">
      <alignment horizontal="left" vertical="center" wrapText="1"/>
      <protection locked="0"/>
    </xf>
    <xf numFmtId="4" fontId="16" fillId="0" borderId="6" xfId="1" applyNumberFormat="1" applyFont="1" applyFill="1" applyBorder="1" applyAlignment="1">
      <alignment vertical="center"/>
    </xf>
    <xf numFmtId="0" fontId="0" fillId="0" borderId="0" xfId="0" applyFill="1" applyAlignment="1">
      <alignment vertical="center"/>
    </xf>
    <xf numFmtId="14" fontId="16" fillId="0" borderId="5" xfId="0" applyNumberFormat="1" applyFont="1" applyFill="1" applyBorder="1" applyAlignment="1">
      <alignment horizontal="left" vertical="center" wrapText="1"/>
    </xf>
    <xf numFmtId="0" fontId="31" fillId="0" borderId="0" xfId="0" applyFont="1" applyAlignment="1">
      <alignment vertical="center"/>
    </xf>
    <xf numFmtId="4" fontId="0" fillId="0" borderId="5" xfId="0" applyNumberFormat="1" applyBorder="1"/>
    <xf numFmtId="4" fontId="0" fillId="0" borderId="0" xfId="0" applyNumberFormat="1"/>
    <xf numFmtId="4" fontId="31" fillId="0" borderId="5" xfId="0" applyNumberFormat="1" applyFont="1" applyBorder="1"/>
    <xf numFmtId="0" fontId="31" fillId="0" borderId="0" xfId="0" applyFont="1"/>
    <xf numFmtId="4" fontId="2" fillId="4" borderId="6" xfId="1" applyNumberFormat="1" applyFont="1" applyFill="1" applyBorder="1" applyAlignment="1" applyProtection="1">
      <alignment horizontal="right" vertical="center"/>
      <protection locked="0"/>
    </xf>
    <xf numFmtId="4" fontId="32" fillId="6" borderId="5" xfId="1" applyNumberFormat="1" applyFont="1" applyFill="1" applyBorder="1" applyAlignment="1" applyProtection="1">
      <alignment vertical="center"/>
    </xf>
    <xf numFmtId="0" fontId="33" fillId="0" borderId="0" xfId="0" applyFont="1" applyAlignment="1">
      <alignment horizontal="left" vertical="center" wrapText="1"/>
    </xf>
    <xf numFmtId="0" fontId="27" fillId="0" borderId="0" xfId="0" applyFont="1"/>
    <xf numFmtId="10" fontId="27" fillId="0" borderId="0" xfId="2" applyNumberFormat="1" applyFont="1"/>
    <xf numFmtId="4" fontId="0" fillId="0" borderId="0" xfId="0" applyNumberFormat="1" applyBorder="1"/>
    <xf numFmtId="9" fontId="0" fillId="0" borderId="0" xfId="2" applyFont="1" applyAlignment="1">
      <alignment vertical="center"/>
    </xf>
    <xf numFmtId="171" fontId="0" fillId="0" borderId="0" xfId="2" applyNumberFormat="1" applyFont="1" applyAlignment="1">
      <alignment vertical="center"/>
    </xf>
    <xf numFmtId="4" fontId="0" fillId="0" borderId="0" xfId="0" applyNumberFormat="1" applyAlignment="1">
      <alignment horizontal="center" vertical="center"/>
    </xf>
    <xf numFmtId="0" fontId="16" fillId="5" borderId="12" xfId="0" applyFont="1" applyFill="1" applyBorder="1" applyAlignment="1">
      <alignment horizontal="center" vertical="center"/>
    </xf>
    <xf numFmtId="4" fontId="16" fillId="6" borderId="8" xfId="1" applyNumberFormat="1" applyFont="1" applyFill="1" applyBorder="1" applyAlignment="1">
      <alignment vertical="center"/>
    </xf>
    <xf numFmtId="4" fontId="16" fillId="6" borderId="8" xfId="1" applyNumberFormat="1" applyFont="1" applyFill="1" applyBorder="1" applyAlignment="1">
      <alignment horizontal="right" vertical="center"/>
    </xf>
    <xf numFmtId="4" fontId="2" fillId="4" borderId="8" xfId="1" applyNumberFormat="1" applyFont="1" applyFill="1" applyBorder="1" applyAlignment="1" applyProtection="1">
      <alignment horizontal="right" vertical="center"/>
      <protection locked="0"/>
    </xf>
    <xf numFmtId="4" fontId="2" fillId="0" borderId="8" xfId="0" applyNumberFormat="1" applyFont="1" applyBorder="1" applyAlignment="1" applyProtection="1">
      <alignment horizontal="right" vertical="center"/>
      <protection locked="0"/>
    </xf>
    <xf numFmtId="4" fontId="16" fillId="4" borderId="8" xfId="1" applyNumberFormat="1" applyFont="1" applyFill="1" applyBorder="1" applyAlignment="1">
      <alignment vertical="center"/>
    </xf>
    <xf numFmtId="4" fontId="2" fillId="0" borderId="8" xfId="1" applyNumberFormat="1" applyFont="1" applyBorder="1" applyAlignment="1" applyProtection="1">
      <alignment horizontal="right" vertical="center"/>
      <protection locked="0"/>
    </xf>
    <xf numFmtId="4" fontId="16" fillId="0" borderId="8" xfId="1" applyNumberFormat="1" applyFont="1" applyFill="1" applyBorder="1" applyAlignment="1">
      <alignment vertical="center"/>
    </xf>
    <xf numFmtId="4" fontId="0" fillId="0" borderId="5" xfId="0" applyNumberFormat="1" applyBorder="1" applyAlignment="1">
      <alignment horizontal="center" vertical="center"/>
    </xf>
    <xf numFmtId="4" fontId="0" fillId="4" borderId="0" xfId="0" applyNumberFormat="1" applyFill="1" applyAlignment="1">
      <alignment vertical="center"/>
    </xf>
    <xf numFmtId="4" fontId="0" fillId="0" borderId="0" xfId="0" applyNumberFormat="1" applyFill="1" applyAlignment="1">
      <alignment vertical="center"/>
    </xf>
    <xf numFmtId="4" fontId="4" fillId="4" borderId="0" xfId="0" applyNumberFormat="1" applyFont="1" applyFill="1" applyAlignment="1">
      <alignment vertical="center"/>
    </xf>
    <xf numFmtId="4" fontId="23" fillId="0" borderId="0" xfId="0" applyNumberFormat="1" applyFont="1" applyAlignment="1">
      <alignment vertical="center"/>
    </xf>
    <xf numFmtId="4" fontId="27" fillId="0" borderId="0" xfId="0" applyNumberFormat="1" applyFont="1" applyAlignment="1">
      <alignment vertical="center"/>
    </xf>
    <xf numFmtId="4" fontId="0" fillId="4" borderId="5" xfId="0" applyNumberFormat="1" applyFill="1" applyBorder="1" applyAlignment="1">
      <alignment horizontal="center" vertical="center"/>
    </xf>
    <xf numFmtId="4" fontId="0" fillId="0" borderId="5" xfId="0" applyNumberFormat="1" applyFill="1" applyBorder="1" applyAlignment="1">
      <alignment horizontal="center" vertical="center"/>
    </xf>
    <xf numFmtId="4" fontId="4" fillId="4" borderId="0" xfId="0" applyNumberFormat="1" applyFont="1" applyFill="1" applyAlignment="1">
      <alignment horizontal="center" vertical="center"/>
    </xf>
    <xf numFmtId="4" fontId="23" fillId="0" borderId="0" xfId="0" applyNumberFormat="1" applyFont="1" applyAlignment="1">
      <alignment horizontal="center" vertical="center"/>
    </xf>
    <xf numFmtId="4" fontId="27" fillId="4" borderId="0" xfId="0" applyNumberFormat="1" applyFont="1" applyFill="1" applyAlignment="1">
      <alignment vertical="center"/>
    </xf>
    <xf numFmtId="4" fontId="27" fillId="0" borderId="0" xfId="0" applyNumberFormat="1" applyFont="1" applyFill="1" applyAlignment="1">
      <alignment vertical="center"/>
    </xf>
    <xf numFmtId="4" fontId="27" fillId="8" borderId="5" xfId="0" applyNumberFormat="1" applyFont="1" applyFill="1" applyBorder="1" applyAlignment="1">
      <alignment horizontal="center" vertical="center"/>
    </xf>
    <xf numFmtId="4" fontId="27" fillId="0" borderId="5" xfId="0" applyNumberFormat="1" applyFont="1" applyBorder="1" applyAlignment="1">
      <alignment horizontal="center" vertical="center"/>
    </xf>
    <xf numFmtId="4" fontId="2" fillId="4" borderId="9" xfId="1" applyNumberFormat="1" applyFont="1" applyFill="1" applyBorder="1" applyAlignment="1" applyProtection="1">
      <alignment horizontal="right" vertical="center"/>
      <protection locked="0"/>
    </xf>
    <xf numFmtId="4" fontId="2" fillId="0" borderId="0" xfId="0" applyNumberFormat="1" applyFont="1" applyAlignment="1">
      <alignment vertical="center"/>
    </xf>
    <xf numFmtId="4" fontId="35" fillId="6" borderId="5" xfId="1" applyNumberFormat="1" applyFont="1" applyFill="1" applyBorder="1" applyAlignment="1">
      <alignment horizontal="right" vertical="center"/>
    </xf>
    <xf numFmtId="4" fontId="35" fillId="6" borderId="5" xfId="1" applyNumberFormat="1" applyFont="1" applyFill="1" applyBorder="1" applyAlignment="1" applyProtection="1">
      <alignment vertical="center"/>
    </xf>
    <xf numFmtId="4" fontId="34" fillId="8" borderId="6" xfId="1" applyNumberFormat="1" applyFont="1" applyFill="1" applyBorder="1" applyAlignment="1" applyProtection="1">
      <alignment vertical="center"/>
      <protection locked="0"/>
    </xf>
    <xf numFmtId="49" fontId="2" fillId="8" borderId="5" xfId="0" applyNumberFormat="1" applyFont="1" applyFill="1" applyBorder="1" applyAlignment="1" applyProtection="1">
      <alignment horizontal="left" vertical="center" wrapText="1"/>
      <protection locked="0"/>
    </xf>
    <xf numFmtId="4" fontId="2" fillId="8" borderId="8" xfId="1" applyNumberFormat="1" applyFont="1" applyFill="1" applyBorder="1" applyAlignment="1" applyProtection="1">
      <alignment vertical="center"/>
      <protection locked="0"/>
    </xf>
    <xf numFmtId="4" fontId="34" fillId="4" borderId="6" xfId="0" applyNumberFormat="1" applyFont="1" applyFill="1" applyBorder="1" applyAlignment="1" applyProtection="1">
      <alignment horizontal="right" vertical="center"/>
      <protection locked="0"/>
    </xf>
    <xf numFmtId="49" fontId="34" fillId="8" borderId="5" xfId="0" applyNumberFormat="1" applyFont="1" applyFill="1" applyBorder="1" applyAlignment="1" applyProtection="1">
      <alignment horizontal="left" vertical="center" wrapText="1"/>
      <protection locked="0"/>
    </xf>
    <xf numFmtId="4" fontId="34" fillId="8" borderId="8" xfId="1" applyNumberFormat="1" applyFont="1" applyFill="1" applyBorder="1" applyAlignment="1" applyProtection="1">
      <alignment vertical="center"/>
      <protection locked="0"/>
    </xf>
    <xf numFmtId="4" fontId="2" fillId="8" borderId="6" xfId="1" applyNumberFormat="1" applyFont="1" applyFill="1" applyBorder="1" applyAlignment="1" applyProtection="1">
      <alignment vertical="center"/>
      <protection locked="0"/>
    </xf>
    <xf numFmtId="49" fontId="34" fillId="4" borderId="5" xfId="0" applyNumberFormat="1" applyFont="1" applyFill="1" applyBorder="1" applyAlignment="1" applyProtection="1">
      <alignment horizontal="left" vertical="center" wrapText="1"/>
      <protection locked="0"/>
    </xf>
    <xf numFmtId="4" fontId="34" fillId="4" borderId="6" xfId="1" applyNumberFormat="1" applyFont="1" applyFill="1" applyBorder="1" applyAlignment="1" applyProtection="1">
      <alignment vertical="center"/>
      <protection locked="0"/>
    </xf>
    <xf numFmtId="3" fontId="2" fillId="8" borderId="6" xfId="1" applyNumberFormat="1" applyFont="1" applyFill="1" applyBorder="1" applyAlignment="1" applyProtection="1">
      <alignment vertical="center"/>
      <protection locked="0"/>
    </xf>
    <xf numFmtId="0" fontId="25" fillId="0" borderId="0" xfId="0" applyFont="1" applyAlignment="1">
      <alignment horizontal="left" vertical="center" wrapText="1"/>
    </xf>
    <xf numFmtId="0" fontId="28" fillId="0" borderId="0" xfId="0" applyFont="1" applyAlignment="1">
      <alignment horizontal="center" vertical="center"/>
    </xf>
    <xf numFmtId="0" fontId="23" fillId="0" borderId="0" xfId="0" applyFont="1" applyAlignment="1">
      <alignment horizontal="left" vertical="center" wrapText="1"/>
    </xf>
    <xf numFmtId="0" fontId="20" fillId="0" borderId="0" xfId="0" applyFont="1" applyAlignment="1">
      <alignment horizontal="left" vertical="center" wrapText="1"/>
    </xf>
    <xf numFmtId="0" fontId="25" fillId="4" borderId="0" xfId="0" applyFont="1" applyFill="1" applyAlignment="1">
      <alignment horizontal="left" vertical="center" wrapText="1"/>
    </xf>
    <xf numFmtId="0" fontId="30" fillId="0" borderId="0" xfId="0" applyFont="1" applyAlignment="1">
      <alignment horizontal="left" vertical="center" wrapText="1"/>
    </xf>
    <xf numFmtId="0" fontId="4" fillId="4" borderId="0" xfId="0" applyFont="1" applyFill="1" applyAlignment="1">
      <alignment horizontal="left" vertical="center" wrapText="1"/>
    </xf>
    <xf numFmtId="0" fontId="24" fillId="0" borderId="0" xfId="0" applyFont="1" applyAlignment="1">
      <alignment horizontal="center" vertical="center"/>
    </xf>
    <xf numFmtId="0" fontId="20" fillId="0" borderId="0" xfId="0" applyFont="1" applyAlignment="1">
      <alignment horizontal="center" vertical="center" wrapText="1"/>
    </xf>
  </cellXfs>
  <cellStyles count="35">
    <cellStyle name="Brand Default" xfId="8"/>
    <cellStyle name="Brand Source" xfId="9"/>
    <cellStyle name="Brand Subtitle with Underline" xfId="10"/>
    <cellStyle name="Brand Subtitle without Underline" xfId="11"/>
    <cellStyle name="Brand Title" xfId="12"/>
    <cellStyle name="Comma 2" xfId="4"/>
    <cellStyle name="Comma 3" xfId="13"/>
    <cellStyle name="Normal 10" xfId="14"/>
    <cellStyle name="Normal 2" xfId="3"/>
    <cellStyle name="Normal 2 3" xfId="15"/>
    <cellStyle name="Normal 3" xfId="16"/>
    <cellStyle name="Normal 4" xfId="6"/>
    <cellStyle name="Normal 5" xfId="33"/>
    <cellStyle name="Percent 2" xfId="5"/>
    <cellStyle name="Percent 3" xfId="17"/>
    <cellStyle name="Percent 4" xfId="7"/>
    <cellStyle name="Percent 5" xfId="34"/>
    <cellStyle name="Smart Bold" xfId="18"/>
    <cellStyle name="Smart Forecast" xfId="19"/>
    <cellStyle name="Smart General" xfId="20"/>
    <cellStyle name="Smart Highlight" xfId="21"/>
    <cellStyle name="Smart Percent" xfId="22"/>
    <cellStyle name="Smart Source" xfId="23"/>
    <cellStyle name="Smart Subtitle 1" xfId="24"/>
    <cellStyle name="Smart Subtitle 2" xfId="25"/>
    <cellStyle name="Smart Subtotal" xfId="26"/>
    <cellStyle name="Smart Title" xfId="27"/>
    <cellStyle name="Smart Title 2" xfId="28"/>
    <cellStyle name="Smart Title 3" xfId="29"/>
    <cellStyle name="Smart Total" xfId="30"/>
    <cellStyle name="Запетая" xfId="1" builtinId="3"/>
    <cellStyle name="Нормален" xfId="0" builtinId="0"/>
    <cellStyle name="Нормален 2" xfId="31"/>
    <cellStyle name="Процент" xfId="2" builtinId="5"/>
    <cellStyle name="Процент 2" xfId="32"/>
  </cellStyles>
  <dxfs count="51">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3" tint="0.39994506668294322"/>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ropbox\Probiotics\Financial%20feasibility\&#1054;&#1087;&#1077;&#1088;&#1072;&#1090;&#1080;&#1074;&#1077;&#1085;%20&#1073;&#1102;&#1076;&#1078;&#1077;&#1090;%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YTomova\Docs\Downloads\Plama-Ilichovsk_27,000t%20composite%20in%20USD%2015-05-1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DanyS\My%20Documents\Clients\OVERGAS\2004\Analytical_OvergasInc_Inc&amp;Ex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Accounts\Group%20monthly%20mgt%20accts\REL\9m%20Dec2000\Dec00%20REL%20mgt%20accts%20v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PG_IOM\SHARED\Accounts\Master\cha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еди да започнем"/>
      <sheetName val="Продукти"/>
      <sheetName val="Допускания"/>
      <sheetName val="Мракетинг и R&amp;D"/>
      <sheetName val="Заем"/>
      <sheetName val="Приходи и разходи"/>
      <sheetName val="Баланс"/>
      <sheetName val="Паричен поток"/>
      <sheetName val="Заплати"/>
      <sheetName val="Hidden data"/>
      <sheetName val="Продажби"/>
      <sheetName val="Покупки стока"/>
      <sheetName val="Разходи дистрибуция и др."/>
      <sheetName val="Sheet1"/>
    </sheetNames>
    <sheetDataSet>
      <sheetData sheetId="0"/>
      <sheetData sheetId="1" refreshError="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Costing"/>
      <sheetName val="Costing total"/>
      <sheetName val="20,000 tons"/>
      <sheetName val="Variables"/>
      <sheetName val="Daily quantities"/>
      <sheetName val="Daily cash"/>
      <sheetName val="Други"/>
      <sheetName val="Кораби"/>
      <sheetName val="Weekly cash balance"/>
      <sheetName val="Ship times for WORD"/>
      <sheetName val="ECB"/>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breakdown"/>
      <sheetName val="1-12"/>
      <sheetName val="1"/>
      <sheetName val="2"/>
      <sheetName val="3"/>
      <sheetName val="4"/>
      <sheetName val="5"/>
      <sheetName val="6"/>
      <sheetName val="7"/>
      <sheetName val="8"/>
      <sheetName val="9"/>
      <sheetName val="10"/>
      <sheetName val="11"/>
      <sheetName val="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s"/>
      <sheetName val="HL"/>
      <sheetName val="rev&amp;exp"/>
      <sheetName val="Investments &amp; Assocs"/>
      <sheetName val="bs"/>
      <sheetName val="investment"/>
      <sheetName val="rev"/>
      <sheetName val="exp"/>
      <sheetName val="dr &amp; Cr"/>
      <sheetName val="AUM"/>
      <sheetName val="inv return"/>
      <sheetName val="cash"/>
      <sheetName val="CF"/>
      <sheetName val="jnl"/>
      <sheetName val="BS$"/>
      <sheetName val="INC$"/>
      <sheetName val="REV$"/>
      <sheetName val="exp$"/>
      <sheetName val="w av no share"/>
      <sheetName val="CP&amp;L"/>
      <sheetName val="CCF"/>
      <sheetName val="CCF (notes)"/>
      <sheetName val="CF rec"/>
      <sheetName val="CF rec (2)"/>
      <sheetName val="CBS"/>
      <sheetName val="inv"/>
      <sheetName val="CFA"/>
      <sheetName val="BS Mar9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
      <sheetName val="RFC"/>
      <sheetName val="RFI"/>
      <sheetName val="Sheet3"/>
    </sheetNames>
    <sheetDataSet>
      <sheetData sheetId="0"/>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KNAST-BRACZKOWSKA Joanna" id="{7D10AC96-958C-4B25-9F82-AC333117A60F}" userId="S::j.knast@eib.org::9daadeef-3673-4583-8c00-511fa5d32360" providerId="AD"/>
</personList>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3" dT="2023-03-13T09:20:31.54" personId="{7D10AC96-958C-4B25-9F82-AC333117A60F}" id="{2894735E-7703-4600-BFE4-7740DE24C1DB}">
    <text>This line calculates the net present value of the difference between the Centers’ inflows and outflows. The approach differs from the logic applied to the calculation of the financial net present value / the discounted net revenue /funding gap/profitability of the project in the previous programming periods. The profitability was calculated without the sources of financing, solely based on revenues. As discussed at the meeting, the MA is invited to remove those calculations or replace them with verification if the project is net revenue generating, by checking if the revenues cover operating expenses (hence investment costs and sources of funding should not be taken into account). If the project is not net revenue generating, there was no obligation to calculate the discounted net revenue / "funding gap"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3"/>
  <sheetViews>
    <sheetView zoomScale="80" zoomScaleNormal="80" workbookViewId="0">
      <pane xSplit="2" topLeftCell="C1" activePane="topRight" state="frozen"/>
      <selection activeCell="E16" sqref="E16"/>
      <selection pane="topRight" activeCell="E8" sqref="E8"/>
    </sheetView>
  </sheetViews>
  <sheetFormatPr defaultColWidth="9.1796875" defaultRowHeight="15.5" x14ac:dyDescent="0.35"/>
  <cols>
    <col min="1" max="1" width="9.1796875" style="1"/>
    <col min="2" max="2" width="20.1796875" style="1" bestFit="1" customWidth="1"/>
    <col min="3" max="3" width="18.54296875" style="2" customWidth="1"/>
    <col min="4" max="5" width="16.7265625" style="2" bestFit="1" customWidth="1"/>
    <col min="6" max="22" width="16.26953125" style="2" bestFit="1" customWidth="1"/>
    <col min="23" max="16384" width="9.1796875" style="1"/>
  </cols>
  <sheetData>
    <row r="1" spans="2:22" x14ac:dyDescent="0.35">
      <c r="C1" s="2">
        <v>1</v>
      </c>
      <c r="D1" s="2">
        <v>2</v>
      </c>
      <c r="E1" s="2">
        <v>3</v>
      </c>
      <c r="F1" s="2">
        <v>4</v>
      </c>
      <c r="G1" s="2">
        <v>5</v>
      </c>
      <c r="H1" s="2">
        <v>6</v>
      </c>
      <c r="I1" s="2">
        <v>7</v>
      </c>
      <c r="J1" s="2">
        <v>8</v>
      </c>
      <c r="K1" s="2">
        <v>9</v>
      </c>
      <c r="L1" s="2">
        <v>10</v>
      </c>
      <c r="M1" s="2">
        <v>11</v>
      </c>
      <c r="N1" s="2">
        <v>12</v>
      </c>
      <c r="O1" s="2">
        <v>13</v>
      </c>
      <c r="P1" s="2">
        <v>14</v>
      </c>
      <c r="Q1" s="2">
        <v>15</v>
      </c>
      <c r="R1" s="2">
        <v>16</v>
      </c>
      <c r="S1" s="2">
        <v>17</v>
      </c>
      <c r="T1" s="2">
        <v>18</v>
      </c>
      <c r="U1" s="2">
        <v>19</v>
      </c>
      <c r="V1" s="2">
        <v>20</v>
      </c>
    </row>
    <row r="2" spans="2:22" x14ac:dyDescent="0.35">
      <c r="B2" s="1" t="s">
        <v>0</v>
      </c>
      <c r="C2" s="3"/>
      <c r="D2" s="3"/>
      <c r="E2" s="3"/>
      <c r="F2" s="3"/>
      <c r="G2" s="3"/>
      <c r="H2" s="3"/>
      <c r="I2" s="3"/>
      <c r="J2" s="3"/>
      <c r="K2" s="3"/>
      <c r="L2" s="3"/>
      <c r="M2" s="3"/>
      <c r="N2" s="3"/>
      <c r="O2" s="3"/>
      <c r="P2" s="3"/>
      <c r="Q2" s="3"/>
      <c r="R2" s="3"/>
      <c r="S2" s="3"/>
      <c r="T2" s="3"/>
      <c r="U2" s="3"/>
      <c r="V2" s="3"/>
    </row>
    <row r="3" spans="2:22" x14ac:dyDescent="0.35">
      <c r="C3" s="3"/>
      <c r="D3" s="3"/>
      <c r="E3" s="3"/>
      <c r="F3" s="3"/>
      <c r="G3" s="3"/>
      <c r="H3" s="3"/>
      <c r="I3" s="3"/>
      <c r="J3" s="3"/>
      <c r="K3" s="3"/>
      <c r="L3" s="3"/>
      <c r="M3" s="3"/>
      <c r="N3" s="3"/>
      <c r="O3" s="3"/>
      <c r="P3" s="3"/>
      <c r="Q3" s="3"/>
      <c r="R3" s="3"/>
      <c r="S3" s="3"/>
      <c r="T3" s="3"/>
      <c r="U3" s="3"/>
      <c r="V3" s="3"/>
    </row>
    <row r="4" spans="2:22" x14ac:dyDescent="0.35">
      <c r="B4" s="1" t="s">
        <v>1</v>
      </c>
      <c r="C4" s="3">
        <v>13158198</v>
      </c>
      <c r="D4" s="3"/>
      <c r="E4" s="3"/>
      <c r="F4" s="3"/>
      <c r="G4" s="3"/>
      <c r="H4" s="3"/>
      <c r="I4" s="3"/>
      <c r="J4" s="3"/>
      <c r="K4" s="3"/>
      <c r="L4" s="3"/>
      <c r="M4" s="3"/>
      <c r="N4" s="3"/>
      <c r="O4" s="3"/>
      <c r="P4" s="3"/>
      <c r="Q4" s="3"/>
      <c r="R4" s="3"/>
      <c r="S4" s="3"/>
      <c r="T4" s="3"/>
      <c r="U4" s="3"/>
      <c r="V4" s="3"/>
    </row>
    <row r="5" spans="2:22" x14ac:dyDescent="0.35">
      <c r="B5" s="1" t="s">
        <v>2</v>
      </c>
      <c r="C5" s="3"/>
      <c r="D5" s="3"/>
      <c r="E5" s="3" t="e">
        <f>#REF!</f>
        <v>#REF!</v>
      </c>
      <c r="F5" s="3"/>
      <c r="G5" s="3"/>
      <c r="H5" s="3"/>
      <c r="I5" s="3"/>
      <c r="J5" s="3"/>
      <c r="K5" s="3"/>
      <c r="L5" s="3"/>
      <c r="M5" s="3"/>
      <c r="N5" s="3"/>
      <c r="O5" s="3"/>
      <c r="P5" s="3"/>
      <c r="Q5" s="3"/>
      <c r="R5" s="3"/>
      <c r="S5" s="3"/>
      <c r="T5" s="3"/>
      <c r="U5" s="3"/>
      <c r="V5" s="3"/>
    </row>
    <row r="6" spans="2:22" x14ac:dyDescent="0.35">
      <c r="B6" s="1" t="s">
        <v>3</v>
      </c>
      <c r="C6" s="3"/>
      <c r="D6" s="3"/>
      <c r="E6" s="3">
        <v>28000000</v>
      </c>
      <c r="F6" s="3"/>
      <c r="G6" s="3"/>
      <c r="H6" s="3"/>
      <c r="I6" s="3"/>
      <c r="J6" s="3"/>
      <c r="K6" s="3"/>
      <c r="L6" s="3"/>
      <c r="M6" s="3"/>
      <c r="N6" s="3"/>
      <c r="O6" s="3"/>
      <c r="P6" s="3"/>
      <c r="Q6" s="3"/>
      <c r="R6" s="3"/>
      <c r="S6" s="3"/>
      <c r="T6" s="3"/>
      <c r="U6" s="3"/>
      <c r="V6" s="3"/>
    </row>
    <row r="7" spans="2:22" x14ac:dyDescent="0.35">
      <c r="B7" s="1" t="s">
        <v>4</v>
      </c>
      <c r="C7" s="3"/>
      <c r="D7" s="3"/>
      <c r="E7" s="3"/>
      <c r="F7" s="3"/>
      <c r="G7" s="3"/>
      <c r="H7" s="3"/>
      <c r="I7" s="3"/>
      <c r="J7" s="3"/>
      <c r="K7" s="3"/>
      <c r="L7" s="3"/>
      <c r="M7" s="3"/>
      <c r="N7" s="3"/>
      <c r="O7" s="3"/>
      <c r="P7" s="3"/>
      <c r="Q7" s="3"/>
      <c r="R7" s="3"/>
      <c r="S7" s="3"/>
      <c r="T7" s="3"/>
      <c r="U7" s="3"/>
      <c r="V7" s="3"/>
    </row>
    <row r="8" spans="2:22" x14ac:dyDescent="0.35">
      <c r="B8" s="1" t="s">
        <v>5</v>
      </c>
      <c r="C8" s="3"/>
      <c r="D8" s="3">
        <v>40000000</v>
      </c>
      <c r="E8" s="3"/>
      <c r="F8" s="3"/>
      <c r="G8" s="3"/>
      <c r="H8" s="3"/>
      <c r="I8" s="3"/>
      <c r="J8" s="3"/>
      <c r="K8" s="3"/>
      <c r="L8" s="3"/>
      <c r="M8" s="3"/>
      <c r="N8" s="3"/>
      <c r="O8" s="3"/>
      <c r="P8" s="3"/>
      <c r="Q8" s="3"/>
      <c r="R8" s="3"/>
      <c r="S8" s="3"/>
      <c r="T8" s="3"/>
      <c r="U8" s="3"/>
      <c r="V8" s="3"/>
    </row>
    <row r="9" spans="2:22" x14ac:dyDescent="0.35">
      <c r="C9" s="3"/>
      <c r="D9" s="3"/>
      <c r="E9" s="3"/>
      <c r="F9" s="3"/>
      <c r="G9" s="3"/>
      <c r="H9" s="3"/>
      <c r="I9" s="3"/>
      <c r="J9" s="3"/>
      <c r="K9" s="3"/>
      <c r="L9" s="3"/>
      <c r="M9" s="3"/>
      <c r="N9" s="3"/>
      <c r="O9" s="3"/>
      <c r="P9" s="3"/>
      <c r="Q9" s="3"/>
      <c r="R9" s="3"/>
      <c r="S9" s="3"/>
      <c r="T9" s="3"/>
      <c r="U9" s="3"/>
      <c r="V9" s="3"/>
    </row>
    <row r="10" spans="2:22" x14ac:dyDescent="0.35">
      <c r="B10" s="1" t="s">
        <v>6</v>
      </c>
      <c r="C10" s="3">
        <f>C4+SUM(C5:C9)</f>
        <v>13158198</v>
      </c>
      <c r="D10" s="3">
        <f t="shared" ref="D10:V10" si="0">D4+SUM(D4:D9)</f>
        <v>40000000</v>
      </c>
      <c r="E10" s="3" t="e">
        <f t="shared" si="0"/>
        <v>#REF!</v>
      </c>
      <c r="F10" s="3">
        <f t="shared" si="0"/>
        <v>0</v>
      </c>
      <c r="G10" s="3">
        <f t="shared" si="0"/>
        <v>0</v>
      </c>
      <c r="H10" s="3">
        <f t="shared" si="0"/>
        <v>0</v>
      </c>
      <c r="I10" s="3">
        <f t="shared" si="0"/>
        <v>0</v>
      </c>
      <c r="J10" s="3">
        <f t="shared" si="0"/>
        <v>0</v>
      </c>
      <c r="K10" s="3">
        <f t="shared" si="0"/>
        <v>0</v>
      </c>
      <c r="L10" s="3">
        <f t="shared" si="0"/>
        <v>0</v>
      </c>
      <c r="M10" s="3">
        <f t="shared" si="0"/>
        <v>0</v>
      </c>
      <c r="N10" s="3">
        <f t="shared" si="0"/>
        <v>0</v>
      </c>
      <c r="O10" s="3">
        <f t="shared" si="0"/>
        <v>0</v>
      </c>
      <c r="P10" s="3">
        <f t="shared" si="0"/>
        <v>0</v>
      </c>
      <c r="Q10" s="3">
        <f t="shared" si="0"/>
        <v>0</v>
      </c>
      <c r="R10" s="3">
        <f t="shared" si="0"/>
        <v>0</v>
      </c>
      <c r="S10" s="3">
        <f t="shared" si="0"/>
        <v>0</v>
      </c>
      <c r="T10" s="3">
        <f t="shared" si="0"/>
        <v>0</v>
      </c>
      <c r="U10" s="3">
        <f t="shared" si="0"/>
        <v>0</v>
      </c>
      <c r="V10" s="3">
        <f t="shared" si="0"/>
        <v>0</v>
      </c>
    </row>
    <row r="11" spans="2:22" x14ac:dyDescent="0.35">
      <c r="C11" s="3"/>
      <c r="D11" s="3"/>
      <c r="E11" s="3"/>
      <c r="F11" s="3"/>
      <c r="G11" s="3"/>
      <c r="H11" s="3"/>
      <c r="I11" s="3"/>
      <c r="J11" s="3"/>
      <c r="K11" s="3"/>
      <c r="L11" s="3"/>
      <c r="M11" s="3"/>
      <c r="N11" s="3"/>
      <c r="O11" s="3"/>
      <c r="P11" s="3"/>
      <c r="Q11" s="3"/>
      <c r="R11" s="3"/>
      <c r="S11" s="3"/>
      <c r="T11" s="3"/>
      <c r="U11" s="3"/>
      <c r="V11" s="3"/>
    </row>
    <row r="12" spans="2:22" x14ac:dyDescent="0.35">
      <c r="C12" s="3"/>
      <c r="D12" s="3"/>
      <c r="E12" s="3"/>
      <c r="F12" s="3"/>
      <c r="G12" s="3"/>
      <c r="H12" s="3"/>
      <c r="I12" s="3"/>
      <c r="J12" s="3"/>
      <c r="K12" s="3"/>
      <c r="L12" s="3"/>
      <c r="M12" s="3"/>
      <c r="N12" s="3"/>
      <c r="O12" s="3"/>
      <c r="P12" s="3"/>
      <c r="Q12" s="3"/>
      <c r="R12" s="3"/>
      <c r="S12" s="3"/>
      <c r="T12" s="3"/>
      <c r="U12" s="3"/>
      <c r="V12" s="3"/>
    </row>
    <row r="13" spans="2:22" x14ac:dyDescent="0.35">
      <c r="B13" s="1" t="s">
        <v>7</v>
      </c>
      <c r="C13" s="3"/>
      <c r="D13" s="3"/>
      <c r="E13" s="3"/>
      <c r="F13" s="3"/>
      <c r="G13" s="3"/>
      <c r="H13" s="3"/>
      <c r="I13" s="3"/>
      <c r="J13" s="3"/>
      <c r="K13" s="3"/>
      <c r="L13" s="3"/>
      <c r="M13" s="3"/>
      <c r="N13" s="3"/>
      <c r="O13" s="3"/>
      <c r="P13" s="3"/>
      <c r="Q13" s="3"/>
      <c r="R13" s="3"/>
      <c r="S13" s="3"/>
      <c r="T13" s="3"/>
      <c r="U13" s="3"/>
      <c r="V13" s="3"/>
    </row>
    <row r="14" spans="2:22" x14ac:dyDescent="0.35">
      <c r="C14" s="3"/>
      <c r="D14" s="3"/>
      <c r="E14" s="3"/>
      <c r="F14" s="3"/>
      <c r="G14" s="3"/>
      <c r="H14" s="3"/>
      <c r="I14" s="3"/>
      <c r="J14" s="3"/>
      <c r="K14" s="3"/>
      <c r="L14" s="3"/>
      <c r="M14" s="3"/>
      <c r="N14" s="3"/>
      <c r="O14" s="3"/>
      <c r="P14" s="3"/>
      <c r="Q14" s="3"/>
      <c r="R14" s="3"/>
      <c r="S14" s="3"/>
      <c r="T14" s="3"/>
      <c r="U14" s="3"/>
      <c r="V14" s="3"/>
    </row>
    <row r="15" spans="2:22" x14ac:dyDescent="0.35">
      <c r="C15" s="3"/>
      <c r="D15" s="3"/>
      <c r="E15" s="3"/>
      <c r="F15" s="3"/>
      <c r="G15" s="3"/>
      <c r="H15" s="3"/>
      <c r="I15" s="3"/>
      <c r="J15" s="3"/>
      <c r="K15" s="3"/>
      <c r="L15" s="3"/>
      <c r="M15" s="3"/>
      <c r="N15" s="3"/>
      <c r="O15" s="3"/>
      <c r="P15" s="3"/>
      <c r="Q15" s="3"/>
      <c r="R15" s="3"/>
      <c r="S15" s="3"/>
      <c r="T15" s="3"/>
      <c r="U15" s="3"/>
      <c r="V15" s="3"/>
    </row>
    <row r="16" spans="2:22" x14ac:dyDescent="0.35">
      <c r="C16" s="3"/>
      <c r="D16" s="3"/>
      <c r="E16" s="3"/>
      <c r="F16" s="3"/>
      <c r="G16" s="3"/>
      <c r="H16" s="3"/>
      <c r="I16" s="3"/>
      <c r="J16" s="3"/>
      <c r="K16" s="3"/>
      <c r="L16" s="3"/>
      <c r="M16" s="3"/>
      <c r="N16" s="3"/>
      <c r="O16" s="3"/>
      <c r="P16" s="3"/>
      <c r="Q16" s="3"/>
      <c r="R16" s="3"/>
      <c r="S16" s="3"/>
      <c r="T16" s="3"/>
      <c r="U16" s="3"/>
      <c r="V16" s="3"/>
    </row>
    <row r="17" spans="2:22" x14ac:dyDescent="0.35">
      <c r="B17" s="1" t="s">
        <v>8</v>
      </c>
      <c r="C17" s="3"/>
      <c r="D17" s="3"/>
      <c r="E17" s="3"/>
      <c r="F17" s="3"/>
      <c r="G17" s="3"/>
      <c r="H17" s="3"/>
      <c r="I17" s="3"/>
      <c r="J17" s="3"/>
      <c r="K17" s="3"/>
      <c r="L17" s="3"/>
      <c r="M17" s="3"/>
      <c r="N17" s="3"/>
      <c r="O17" s="3"/>
      <c r="P17" s="3"/>
      <c r="Q17" s="3"/>
      <c r="R17" s="3"/>
      <c r="S17" s="3"/>
      <c r="T17" s="3"/>
      <c r="U17" s="3"/>
      <c r="V17" s="3"/>
    </row>
    <row r="18" spans="2:22" x14ac:dyDescent="0.35">
      <c r="B18" s="1" t="s">
        <v>9</v>
      </c>
      <c r="C18" s="3">
        <v>20000000</v>
      </c>
      <c r="D18" s="3">
        <v>40000000</v>
      </c>
      <c r="E18" s="3">
        <v>40000000</v>
      </c>
      <c r="F18" s="3"/>
      <c r="G18" s="3"/>
      <c r="H18" s="3"/>
      <c r="I18" s="3"/>
      <c r="J18" s="3"/>
      <c r="K18" s="3"/>
      <c r="L18" s="3"/>
      <c r="M18" s="3"/>
      <c r="N18" s="3"/>
      <c r="O18" s="3"/>
      <c r="P18" s="3"/>
      <c r="Q18" s="3"/>
      <c r="R18" s="3"/>
      <c r="S18" s="3"/>
      <c r="T18" s="3"/>
      <c r="U18" s="3"/>
      <c r="V18" s="3"/>
    </row>
    <row r="19" spans="2:22" x14ac:dyDescent="0.35">
      <c r="B19" s="1" t="s">
        <v>10</v>
      </c>
      <c r="C19" s="3" t="e">
        <f>#REF!</f>
        <v>#REF!</v>
      </c>
      <c r="D19" s="3" t="e">
        <f>#REF!</f>
        <v>#REF!</v>
      </c>
      <c r="E19" s="3" t="e">
        <f>#REF!</f>
        <v>#REF!</v>
      </c>
      <c r="F19" s="3" t="e">
        <f>#REF!</f>
        <v>#REF!</v>
      </c>
      <c r="G19" s="3" t="e">
        <f>#REF!</f>
        <v>#REF!</v>
      </c>
      <c r="H19" s="3" t="e">
        <f>#REF!</f>
        <v>#REF!</v>
      </c>
      <c r="I19" s="3" t="e">
        <f>#REF!</f>
        <v>#REF!</v>
      </c>
      <c r="J19" s="3" t="e">
        <f>#REF!</f>
        <v>#REF!</v>
      </c>
      <c r="K19" s="3" t="e">
        <f>#REF!</f>
        <v>#REF!</v>
      </c>
      <c r="L19" s="3" t="e">
        <f>#REF!</f>
        <v>#REF!</v>
      </c>
      <c r="M19" s="3" t="e">
        <f>#REF!</f>
        <v>#REF!</v>
      </c>
      <c r="N19" s="3" t="e">
        <f>#REF!</f>
        <v>#REF!</v>
      </c>
      <c r="O19" s="3" t="e">
        <f>#REF!</f>
        <v>#REF!</v>
      </c>
      <c r="P19" s="3" t="e">
        <f>#REF!</f>
        <v>#REF!</v>
      </c>
      <c r="Q19" s="3" t="e">
        <f>#REF!</f>
        <v>#REF!</v>
      </c>
      <c r="R19" s="3" t="e">
        <f>#REF!</f>
        <v>#REF!</v>
      </c>
      <c r="S19" s="3" t="e">
        <f>#REF!</f>
        <v>#REF!</v>
      </c>
      <c r="T19" s="3" t="e">
        <f>#REF!</f>
        <v>#REF!</v>
      </c>
      <c r="U19" s="3" t="e">
        <f>#REF!</f>
        <v>#REF!</v>
      </c>
      <c r="V19" s="3" t="e">
        <f>#REF!</f>
        <v>#REF!</v>
      </c>
    </row>
    <row r="20" spans="2:22" x14ac:dyDescent="0.35">
      <c r="C20" s="3"/>
      <c r="D20" s="3"/>
      <c r="E20" s="3"/>
      <c r="F20" s="3"/>
      <c r="G20" s="3"/>
      <c r="H20" s="3"/>
      <c r="I20" s="3"/>
      <c r="J20" s="3"/>
      <c r="K20" s="3"/>
      <c r="L20" s="3"/>
      <c r="M20" s="3"/>
      <c r="N20" s="3"/>
      <c r="O20" s="3"/>
      <c r="P20" s="3"/>
      <c r="Q20" s="3"/>
      <c r="R20" s="3"/>
      <c r="S20" s="3"/>
      <c r="T20" s="3"/>
      <c r="U20" s="3"/>
      <c r="V20" s="3"/>
    </row>
    <row r="21" spans="2:22" x14ac:dyDescent="0.35">
      <c r="B21" s="1" t="s">
        <v>11</v>
      </c>
      <c r="C21" s="3" t="e">
        <f>C13+C18+C19</f>
        <v>#REF!</v>
      </c>
      <c r="D21" s="3" t="e">
        <f t="shared" ref="D21:V21" si="1">D13+D18+D19</f>
        <v>#REF!</v>
      </c>
      <c r="E21" s="3" t="e">
        <f t="shared" si="1"/>
        <v>#REF!</v>
      </c>
      <c r="F21" s="3" t="e">
        <f t="shared" si="1"/>
        <v>#REF!</v>
      </c>
      <c r="G21" s="3" t="e">
        <f t="shared" si="1"/>
        <v>#REF!</v>
      </c>
      <c r="H21" s="3" t="e">
        <f t="shared" si="1"/>
        <v>#REF!</v>
      </c>
      <c r="I21" s="3" t="e">
        <f t="shared" si="1"/>
        <v>#REF!</v>
      </c>
      <c r="J21" s="3" t="e">
        <f t="shared" si="1"/>
        <v>#REF!</v>
      </c>
      <c r="K21" s="3" t="e">
        <f t="shared" si="1"/>
        <v>#REF!</v>
      </c>
      <c r="L21" s="3" t="e">
        <f t="shared" si="1"/>
        <v>#REF!</v>
      </c>
      <c r="M21" s="3" t="e">
        <f t="shared" si="1"/>
        <v>#REF!</v>
      </c>
      <c r="N21" s="3" t="e">
        <f t="shared" si="1"/>
        <v>#REF!</v>
      </c>
      <c r="O21" s="3" t="e">
        <f t="shared" si="1"/>
        <v>#REF!</v>
      </c>
      <c r="P21" s="3" t="e">
        <f t="shared" si="1"/>
        <v>#REF!</v>
      </c>
      <c r="Q21" s="3" t="e">
        <f t="shared" si="1"/>
        <v>#REF!</v>
      </c>
      <c r="R21" s="3" t="e">
        <f t="shared" si="1"/>
        <v>#REF!</v>
      </c>
      <c r="S21" s="3" t="e">
        <f t="shared" si="1"/>
        <v>#REF!</v>
      </c>
      <c r="T21" s="3" t="e">
        <f t="shared" si="1"/>
        <v>#REF!</v>
      </c>
      <c r="U21" s="3" t="e">
        <f t="shared" si="1"/>
        <v>#REF!</v>
      </c>
      <c r="V21" s="3" t="e">
        <f t="shared" si="1"/>
        <v>#REF!</v>
      </c>
    </row>
    <row r="22" spans="2:22" x14ac:dyDescent="0.35">
      <c r="C22" s="3"/>
      <c r="D22" s="3"/>
      <c r="E22" s="3"/>
      <c r="F22" s="3"/>
      <c r="G22" s="3"/>
      <c r="H22" s="3"/>
      <c r="I22" s="3"/>
      <c r="J22" s="3"/>
      <c r="K22" s="3"/>
      <c r="L22" s="3"/>
      <c r="M22" s="3"/>
      <c r="N22" s="3"/>
      <c r="O22" s="3"/>
      <c r="P22" s="3"/>
      <c r="Q22" s="3"/>
      <c r="R22" s="3"/>
      <c r="S22" s="3"/>
      <c r="T22" s="3"/>
      <c r="U22" s="3"/>
      <c r="V22" s="3"/>
    </row>
    <row r="23" spans="2:22" x14ac:dyDescent="0.35">
      <c r="B23" s="1" t="s">
        <v>12</v>
      </c>
      <c r="C23" s="3" t="e">
        <f>C10-C21</f>
        <v>#REF!</v>
      </c>
      <c r="D23" s="3" t="e">
        <f t="shared" ref="D23:V23" si="2">D10-D21</f>
        <v>#REF!</v>
      </c>
      <c r="E23" s="3" t="e">
        <f t="shared" si="2"/>
        <v>#REF!</v>
      </c>
      <c r="F23" s="3" t="e">
        <f t="shared" si="2"/>
        <v>#REF!</v>
      </c>
      <c r="G23" s="3" t="e">
        <f t="shared" si="2"/>
        <v>#REF!</v>
      </c>
      <c r="H23" s="3" t="e">
        <f t="shared" si="2"/>
        <v>#REF!</v>
      </c>
      <c r="I23" s="3" t="e">
        <f t="shared" si="2"/>
        <v>#REF!</v>
      </c>
      <c r="J23" s="3" t="e">
        <f t="shared" si="2"/>
        <v>#REF!</v>
      </c>
      <c r="K23" s="3" t="e">
        <f t="shared" si="2"/>
        <v>#REF!</v>
      </c>
      <c r="L23" s="3" t="e">
        <f t="shared" si="2"/>
        <v>#REF!</v>
      </c>
      <c r="M23" s="3" t="e">
        <f t="shared" si="2"/>
        <v>#REF!</v>
      </c>
      <c r="N23" s="3" t="e">
        <f t="shared" si="2"/>
        <v>#REF!</v>
      </c>
      <c r="O23" s="3" t="e">
        <f t="shared" si="2"/>
        <v>#REF!</v>
      </c>
      <c r="P23" s="3" t="e">
        <f t="shared" si="2"/>
        <v>#REF!</v>
      </c>
      <c r="Q23" s="3" t="e">
        <f t="shared" si="2"/>
        <v>#REF!</v>
      </c>
      <c r="R23" s="3" t="e">
        <f t="shared" si="2"/>
        <v>#REF!</v>
      </c>
      <c r="S23" s="3" t="e">
        <f t="shared" si="2"/>
        <v>#REF!</v>
      </c>
      <c r="T23" s="3" t="e">
        <f t="shared" si="2"/>
        <v>#REF!</v>
      </c>
      <c r="U23" s="3" t="e">
        <f t="shared" si="2"/>
        <v>#REF!</v>
      </c>
      <c r="V23" s="3" t="e">
        <f t="shared" si="2"/>
        <v>#REF!</v>
      </c>
    </row>
  </sheetData>
  <pageMargins left="0.75" right="0.75" top="1" bottom="1" header="0.5" footer="0.5"/>
  <pageSetup paperSize="9" orientation="portrait" r:id="rId1"/>
  <headerFooter alignWithMargins="0">
    <oddHeader>&amp;C&amp;"Calibri"&amp;10&amp;K808080 Corporate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zoomScaleNormal="100" zoomScaleSheetLayoutView="100" workbookViewId="0">
      <selection activeCell="I7" sqref="I7"/>
    </sheetView>
  </sheetViews>
  <sheetFormatPr defaultRowHeight="12.5" x14ac:dyDescent="0.25"/>
  <cols>
    <col min="1" max="1" width="50.81640625" customWidth="1"/>
    <col min="2" max="2" width="14.7265625" customWidth="1"/>
    <col min="3" max="4" width="15.453125" customWidth="1"/>
    <col min="5" max="5" width="14" customWidth="1"/>
    <col min="6" max="8" width="14.7265625" customWidth="1"/>
  </cols>
  <sheetData>
    <row r="1" spans="1:9" ht="13" x14ac:dyDescent="0.25">
      <c r="A1" s="9"/>
      <c r="B1" s="9">
        <v>2018</v>
      </c>
      <c r="C1" s="9">
        <v>2019</v>
      </c>
      <c r="D1" s="9">
        <v>2020</v>
      </c>
      <c r="E1" s="9">
        <v>2021</v>
      </c>
      <c r="F1" s="9">
        <v>2022</v>
      </c>
      <c r="G1" s="9">
        <v>2023</v>
      </c>
      <c r="H1" s="68" t="s">
        <v>128</v>
      </c>
      <c r="I1" s="68" t="s">
        <v>128</v>
      </c>
    </row>
    <row r="2" spans="1:9" ht="26" x14ac:dyDescent="0.25">
      <c r="A2" s="39" t="s">
        <v>101</v>
      </c>
      <c r="B2" s="61">
        <v>873832</v>
      </c>
      <c r="C2" s="61">
        <v>943637</v>
      </c>
      <c r="D2" s="61">
        <v>819769</v>
      </c>
      <c r="E2" s="61">
        <v>930157</v>
      </c>
      <c r="F2" s="61">
        <v>1213186</v>
      </c>
      <c r="G2" s="61">
        <v>1309013</v>
      </c>
      <c r="H2" s="70">
        <f>SUM(B2:G2)</f>
        <v>6089594</v>
      </c>
      <c r="I2" s="69">
        <f>+H2/H$10</f>
        <v>1.7588044392584334E-2</v>
      </c>
    </row>
    <row r="3" spans="1:9" ht="26" x14ac:dyDescent="0.25">
      <c r="A3" s="39" t="s">
        <v>75</v>
      </c>
      <c r="B3" s="61">
        <v>3268804</v>
      </c>
      <c r="C3" s="61">
        <v>2251173</v>
      </c>
      <c r="D3" s="61">
        <v>1897482</v>
      </c>
      <c r="E3" s="61">
        <v>2692802</v>
      </c>
      <c r="F3" s="61">
        <v>2779219</v>
      </c>
      <c r="G3" s="61">
        <v>2699293</v>
      </c>
      <c r="H3" s="70">
        <f t="shared" ref="H3:H28" si="0">SUM(B3:G3)</f>
        <v>15588773</v>
      </c>
      <c r="I3" s="69">
        <f t="shared" ref="I3:I10" si="1">+H3/H$10</f>
        <v>4.5023696415544295E-2</v>
      </c>
    </row>
    <row r="4" spans="1:9" ht="13" x14ac:dyDescent="0.25">
      <c r="A4" s="39" t="s">
        <v>76</v>
      </c>
      <c r="B4" s="61">
        <v>212122</v>
      </c>
      <c r="C4" s="61">
        <v>221128</v>
      </c>
      <c r="D4" s="61">
        <v>183927</v>
      </c>
      <c r="E4" s="61">
        <v>97669</v>
      </c>
      <c r="F4" s="61">
        <v>255652</v>
      </c>
      <c r="G4" s="61">
        <v>144520</v>
      </c>
      <c r="H4" s="70">
        <f t="shared" si="0"/>
        <v>1115018</v>
      </c>
      <c r="I4" s="69">
        <f t="shared" si="1"/>
        <v>3.2204094529997567E-3</v>
      </c>
    </row>
    <row r="5" spans="1:9" ht="26" x14ac:dyDescent="0.25">
      <c r="A5" s="39" t="s">
        <v>102</v>
      </c>
      <c r="B5" s="61">
        <v>1256336</v>
      </c>
      <c r="C5" s="61">
        <v>1752739</v>
      </c>
      <c r="D5" s="61">
        <v>1487520</v>
      </c>
      <c r="E5" s="61">
        <v>1412468</v>
      </c>
      <c r="F5" s="61">
        <v>1883485</v>
      </c>
      <c r="G5" s="61">
        <v>2322257</v>
      </c>
      <c r="H5" s="70">
        <f t="shared" si="0"/>
        <v>10114805</v>
      </c>
      <c r="I5" s="69">
        <f t="shared" si="1"/>
        <v>2.9213711022825821E-2</v>
      </c>
    </row>
    <row r="6" spans="1:9" ht="13" x14ac:dyDescent="0.25">
      <c r="A6" s="39" t="s">
        <v>77</v>
      </c>
      <c r="B6" s="61">
        <v>0</v>
      </c>
      <c r="C6" s="61">
        <v>0</v>
      </c>
      <c r="D6" s="61">
        <v>0</v>
      </c>
      <c r="E6" s="61">
        <v>0</v>
      </c>
      <c r="F6" s="61">
        <v>0</v>
      </c>
      <c r="G6" s="61">
        <v>0</v>
      </c>
      <c r="H6" s="70">
        <f t="shared" si="0"/>
        <v>0</v>
      </c>
      <c r="I6" s="69">
        <f t="shared" si="1"/>
        <v>0</v>
      </c>
    </row>
    <row r="7" spans="1:9" ht="13" x14ac:dyDescent="0.25">
      <c r="A7" s="45" t="s">
        <v>74</v>
      </c>
      <c r="B7" s="61">
        <v>0</v>
      </c>
      <c r="C7" s="61">
        <v>10287</v>
      </c>
      <c r="D7" s="61">
        <v>24131</v>
      </c>
      <c r="E7" s="61">
        <v>0</v>
      </c>
      <c r="F7" s="61">
        <v>0</v>
      </c>
      <c r="G7" s="61">
        <v>2184</v>
      </c>
      <c r="H7" s="70">
        <f t="shared" si="0"/>
        <v>36602</v>
      </c>
      <c r="I7" s="69">
        <f t="shared" si="1"/>
        <v>1.057143712466499E-4</v>
      </c>
    </row>
    <row r="8" spans="1:9" ht="13" x14ac:dyDescent="0.25">
      <c r="A8" s="39" t="s">
        <v>78</v>
      </c>
      <c r="B8" s="61">
        <v>10735981</v>
      </c>
      <c r="C8" s="61">
        <v>20344081</v>
      </c>
      <c r="D8" s="61">
        <v>14635204</v>
      </c>
      <c r="E8" s="61">
        <v>25140659</v>
      </c>
      <c r="F8" s="61">
        <v>30690306</v>
      </c>
      <c r="G8" s="61">
        <v>28299719</v>
      </c>
      <c r="H8" s="70">
        <f t="shared" si="0"/>
        <v>129845950</v>
      </c>
      <c r="I8" s="69">
        <f t="shared" si="1"/>
        <v>0.37502275731309603</v>
      </c>
    </row>
    <row r="9" spans="1:9" ht="13" x14ac:dyDescent="0.25">
      <c r="A9" s="39" t="s">
        <v>97</v>
      </c>
      <c r="B9" s="61">
        <v>24722385</v>
      </c>
      <c r="C9" s="61">
        <v>27150117</v>
      </c>
      <c r="D9" s="61">
        <v>25263858</v>
      </c>
      <c r="E9" s="61">
        <v>29072035</v>
      </c>
      <c r="F9" s="61">
        <v>38138226</v>
      </c>
      <c r="G9" s="61">
        <v>39097492</v>
      </c>
      <c r="H9" s="70">
        <f t="shared" si="0"/>
        <v>183444113</v>
      </c>
      <c r="I9" s="69">
        <f t="shared" si="1"/>
        <v>0.52982566703170308</v>
      </c>
    </row>
    <row r="10" spans="1:9" s="64" customFormat="1" ht="13" x14ac:dyDescent="0.3">
      <c r="A10" s="39" t="s">
        <v>66</v>
      </c>
      <c r="B10" s="63">
        <f>SUM(B2:B9)</f>
        <v>41069460</v>
      </c>
      <c r="C10" s="63">
        <f t="shared" ref="C10:G10" si="2">SUM(C2:C9)</f>
        <v>52673162</v>
      </c>
      <c r="D10" s="63">
        <f t="shared" si="2"/>
        <v>44311891</v>
      </c>
      <c r="E10" s="63">
        <f t="shared" si="2"/>
        <v>59345790</v>
      </c>
      <c r="F10" s="63">
        <f t="shared" si="2"/>
        <v>74960074</v>
      </c>
      <c r="G10" s="63">
        <f t="shared" si="2"/>
        <v>73874478</v>
      </c>
      <c r="H10" s="70">
        <f t="shared" si="0"/>
        <v>346234855</v>
      </c>
      <c r="I10" s="69">
        <f t="shared" si="1"/>
        <v>1</v>
      </c>
    </row>
    <row r="11" spans="1:9" ht="13" x14ac:dyDescent="0.25">
      <c r="A11" s="46"/>
      <c r="B11" s="62"/>
      <c r="C11" s="62"/>
      <c r="D11" s="62"/>
      <c r="E11" s="62"/>
      <c r="F11" s="62"/>
      <c r="G11" s="62"/>
      <c r="H11" s="70">
        <f t="shared" si="0"/>
        <v>0</v>
      </c>
    </row>
    <row r="12" spans="1:9" ht="13" x14ac:dyDescent="0.25">
      <c r="A12" s="46"/>
      <c r="B12" s="62"/>
      <c r="C12" s="62"/>
      <c r="D12" s="62"/>
      <c r="E12" s="62"/>
      <c r="F12" s="62"/>
      <c r="G12" s="62"/>
      <c r="H12" s="70">
        <f t="shared" si="0"/>
        <v>0</v>
      </c>
    </row>
    <row r="13" spans="1:9" ht="13" x14ac:dyDescent="0.25">
      <c r="A13" s="19" t="s">
        <v>99</v>
      </c>
      <c r="B13" s="61">
        <v>1513182</v>
      </c>
      <c r="C13" s="61">
        <v>4151007</v>
      </c>
      <c r="D13" s="61">
        <v>2513886</v>
      </c>
      <c r="E13" s="61">
        <v>7747151</v>
      </c>
      <c r="F13" s="61">
        <v>8781150</v>
      </c>
      <c r="G13" s="61">
        <v>8413499</v>
      </c>
      <c r="H13" s="70">
        <f t="shared" si="0"/>
        <v>33119875</v>
      </c>
      <c r="I13" s="69">
        <f>+H13/H$28</f>
        <v>9.4932069055062976E-2</v>
      </c>
    </row>
    <row r="14" spans="1:9" ht="26" x14ac:dyDescent="0.25">
      <c r="A14" s="20" t="s">
        <v>100</v>
      </c>
      <c r="B14" s="61">
        <v>488061</v>
      </c>
      <c r="C14" s="61">
        <v>3071223</v>
      </c>
      <c r="D14" s="61">
        <v>1417160</v>
      </c>
      <c r="E14" s="61">
        <v>166873</v>
      </c>
      <c r="F14" s="61">
        <v>4483916</v>
      </c>
      <c r="G14" s="61">
        <v>2735221</v>
      </c>
      <c r="H14" s="70">
        <f t="shared" si="0"/>
        <v>12362454</v>
      </c>
      <c r="I14" s="69">
        <f t="shared" ref="I14:I28" si="3">+H14/H$28</f>
        <v>3.5434715161758293E-2</v>
      </c>
    </row>
    <row r="15" spans="1:9" ht="13" x14ac:dyDescent="0.25">
      <c r="A15" s="22" t="s">
        <v>31</v>
      </c>
      <c r="B15" s="61">
        <v>3507911</v>
      </c>
      <c r="C15" s="61">
        <v>4096593</v>
      </c>
      <c r="D15" s="61">
        <v>3874388</v>
      </c>
      <c r="E15" s="61">
        <v>3824678</v>
      </c>
      <c r="F15" s="61">
        <v>4270068</v>
      </c>
      <c r="G15" s="61">
        <v>4771738</v>
      </c>
      <c r="H15" s="70">
        <f t="shared" si="0"/>
        <v>24345376</v>
      </c>
      <c r="I15" s="69">
        <f t="shared" si="3"/>
        <v>6.9781571204706322E-2</v>
      </c>
    </row>
    <row r="16" spans="1:9" ht="13" x14ac:dyDescent="0.25">
      <c r="A16" s="22" t="s">
        <v>104</v>
      </c>
      <c r="B16" s="61">
        <v>22912548</v>
      </c>
      <c r="C16" s="61">
        <v>25764534</v>
      </c>
      <c r="D16" s="61">
        <v>27918205</v>
      </c>
      <c r="E16" s="61">
        <v>31859978</v>
      </c>
      <c r="F16" s="61">
        <v>36403089</v>
      </c>
      <c r="G16" s="61">
        <v>42430107</v>
      </c>
      <c r="H16" s="70">
        <f t="shared" si="0"/>
        <v>187288461</v>
      </c>
      <c r="I16" s="69">
        <f t="shared" si="3"/>
        <v>0.53682814663003608</v>
      </c>
    </row>
    <row r="17" spans="1:9" ht="13" x14ac:dyDescent="0.25">
      <c r="A17" s="22" t="s">
        <v>103</v>
      </c>
      <c r="B17" s="61">
        <v>1293587</v>
      </c>
      <c r="C17" s="61">
        <v>971947</v>
      </c>
      <c r="D17" s="61">
        <v>317291</v>
      </c>
      <c r="E17" s="61">
        <v>622978</v>
      </c>
      <c r="F17" s="61">
        <v>1100812</v>
      </c>
      <c r="G17" s="61">
        <v>2086710</v>
      </c>
      <c r="H17" s="70">
        <f t="shared" si="0"/>
        <v>6393325</v>
      </c>
      <c r="I17" s="69">
        <f t="shared" si="3"/>
        <v>1.8325297737127946E-2</v>
      </c>
    </row>
    <row r="18" spans="1:9" ht="13" x14ac:dyDescent="0.25">
      <c r="A18" s="22" t="s">
        <v>34</v>
      </c>
      <c r="B18" s="61">
        <v>1482233</v>
      </c>
      <c r="C18" s="61">
        <v>1237843</v>
      </c>
      <c r="D18" s="61">
        <v>1631056</v>
      </c>
      <c r="E18" s="61">
        <v>1843606</v>
      </c>
      <c r="F18" s="61">
        <v>1477004</v>
      </c>
      <c r="G18" s="61">
        <v>894389</v>
      </c>
      <c r="H18" s="70">
        <f t="shared" si="0"/>
        <v>8566131</v>
      </c>
      <c r="I18" s="69">
        <f t="shared" si="3"/>
        <v>2.4553249057453135E-2</v>
      </c>
    </row>
    <row r="19" spans="1:9" ht="13" x14ac:dyDescent="0.25">
      <c r="A19" s="20" t="s">
        <v>37</v>
      </c>
      <c r="B19" s="61">
        <v>0</v>
      </c>
      <c r="C19" s="61">
        <v>130950</v>
      </c>
      <c r="D19" s="61">
        <v>179403</v>
      </c>
      <c r="E19" s="61">
        <v>85473</v>
      </c>
      <c r="F19" s="61">
        <v>192912</v>
      </c>
      <c r="G19" s="61">
        <v>269760</v>
      </c>
      <c r="H19" s="70">
        <f t="shared" si="0"/>
        <v>858498</v>
      </c>
      <c r="I19" s="69">
        <f t="shared" si="3"/>
        <v>2.4607276271312452E-3</v>
      </c>
    </row>
    <row r="20" spans="1:9" ht="13" x14ac:dyDescent="0.25">
      <c r="A20" s="20" t="s">
        <v>41</v>
      </c>
      <c r="B20" s="61">
        <v>18196</v>
      </c>
      <c r="C20" s="61">
        <v>7445</v>
      </c>
      <c r="D20" s="61">
        <v>95691</v>
      </c>
      <c r="E20" s="61">
        <v>115251</v>
      </c>
      <c r="F20" s="61">
        <v>343648</v>
      </c>
      <c r="G20" s="61">
        <v>282866</v>
      </c>
      <c r="H20" s="70">
        <f t="shared" si="0"/>
        <v>863097</v>
      </c>
      <c r="I20" s="69">
        <f t="shared" si="3"/>
        <v>2.4739098201674277E-3</v>
      </c>
    </row>
    <row r="21" spans="1:9" ht="13" x14ac:dyDescent="0.25">
      <c r="A21" s="20" t="s">
        <v>45</v>
      </c>
      <c r="B21" s="61">
        <v>4185231</v>
      </c>
      <c r="C21" s="61">
        <v>4902120</v>
      </c>
      <c r="D21" s="61">
        <v>2947585</v>
      </c>
      <c r="E21" s="61">
        <v>3296308</v>
      </c>
      <c r="F21" s="61">
        <v>4719933</v>
      </c>
      <c r="G21" s="61">
        <v>5456669</v>
      </c>
      <c r="H21" s="70">
        <f t="shared" si="0"/>
        <v>25507846</v>
      </c>
      <c r="I21" s="69">
        <f t="shared" si="3"/>
        <v>7.3113579019181432E-2</v>
      </c>
    </row>
    <row r="22" spans="1:9" ht="13" x14ac:dyDescent="0.25">
      <c r="A22" s="20" t="s">
        <v>46</v>
      </c>
      <c r="B22" s="61">
        <v>125785</v>
      </c>
      <c r="C22" s="61">
        <v>177851</v>
      </c>
      <c r="D22" s="61">
        <v>197680</v>
      </c>
      <c r="E22" s="61">
        <v>140326</v>
      </c>
      <c r="F22" s="61">
        <v>255954</v>
      </c>
      <c r="G22" s="61">
        <v>282816</v>
      </c>
      <c r="H22" s="70">
        <f t="shared" si="0"/>
        <v>1180412</v>
      </c>
      <c r="I22" s="69">
        <f t="shared" si="3"/>
        <v>3.3834352785880074E-3</v>
      </c>
    </row>
    <row r="23" spans="1:9" ht="13" x14ac:dyDescent="0.25">
      <c r="A23" s="20" t="s">
        <v>49</v>
      </c>
      <c r="B23" s="61">
        <v>10500</v>
      </c>
      <c r="C23" s="61">
        <v>8700</v>
      </c>
      <c r="D23" s="61">
        <v>12780</v>
      </c>
      <c r="E23" s="61">
        <v>13500</v>
      </c>
      <c r="F23" s="61">
        <v>15000</v>
      </c>
      <c r="G23" s="61">
        <v>17250</v>
      </c>
      <c r="H23" s="70">
        <f t="shared" si="0"/>
        <v>77730</v>
      </c>
      <c r="I23" s="69">
        <f t="shared" si="3"/>
        <v>2.2279883990051425E-4</v>
      </c>
    </row>
    <row r="24" spans="1:9" ht="13" x14ac:dyDescent="0.25">
      <c r="A24" s="20" t="s">
        <v>50</v>
      </c>
      <c r="B24" s="61">
        <v>0</v>
      </c>
      <c r="C24" s="61">
        <v>0</v>
      </c>
      <c r="D24" s="61">
        <v>0</v>
      </c>
      <c r="E24" s="61">
        <v>0</v>
      </c>
      <c r="F24" s="61">
        <v>0</v>
      </c>
      <c r="G24" s="61">
        <v>0</v>
      </c>
      <c r="H24" s="70">
        <f t="shared" si="0"/>
        <v>0</v>
      </c>
      <c r="I24" s="69">
        <f t="shared" si="3"/>
        <v>0</v>
      </c>
    </row>
    <row r="25" spans="1:9" ht="13" x14ac:dyDescent="0.25">
      <c r="A25" s="20" t="s">
        <v>54</v>
      </c>
      <c r="B25" s="61">
        <v>0</v>
      </c>
      <c r="C25" s="61">
        <v>0</v>
      </c>
      <c r="D25" s="61">
        <v>0</v>
      </c>
      <c r="E25" s="61">
        <v>0</v>
      </c>
      <c r="F25" s="61">
        <v>1755</v>
      </c>
      <c r="G25" s="61">
        <v>0</v>
      </c>
      <c r="H25" s="70">
        <f t="shared" si="0"/>
        <v>1755</v>
      </c>
      <c r="I25" s="69">
        <f t="shared" si="3"/>
        <v>5.0303867750598549E-6</v>
      </c>
    </row>
    <row r="26" spans="1:9" ht="13" x14ac:dyDescent="0.25">
      <c r="A26" s="20" t="s">
        <v>58</v>
      </c>
      <c r="B26" s="61">
        <v>0</v>
      </c>
      <c r="C26" s="61">
        <v>2801</v>
      </c>
      <c r="D26" s="61">
        <v>7730</v>
      </c>
      <c r="E26" s="61">
        <v>483466</v>
      </c>
      <c r="F26" s="61">
        <v>645292</v>
      </c>
      <c r="G26" s="61">
        <v>1095844</v>
      </c>
      <c r="H26" s="70">
        <f t="shared" si="0"/>
        <v>2235133</v>
      </c>
      <c r="I26" s="69">
        <f t="shared" si="3"/>
        <v>6.4066002756124549E-3</v>
      </c>
    </row>
    <row r="27" spans="1:9" ht="13" x14ac:dyDescent="0.25">
      <c r="A27" s="20" t="s">
        <v>60</v>
      </c>
      <c r="B27" s="61">
        <v>6906572</v>
      </c>
      <c r="C27" s="61">
        <v>7338385</v>
      </c>
      <c r="D27" s="61">
        <v>5920710</v>
      </c>
      <c r="E27" s="61">
        <v>5834414</v>
      </c>
      <c r="F27" s="61">
        <v>8074826</v>
      </c>
      <c r="G27" s="61">
        <v>12004734</v>
      </c>
      <c r="H27" s="70">
        <f t="shared" si="0"/>
        <v>46079641</v>
      </c>
      <c r="I27" s="69">
        <f t="shared" si="3"/>
        <v>0.13207886990649906</v>
      </c>
    </row>
    <row r="28" spans="1:9" s="64" customFormat="1" ht="13" x14ac:dyDescent="0.3">
      <c r="A28" s="12" t="s">
        <v>71</v>
      </c>
      <c r="B28" s="63">
        <f>SUM(B13:B27)</f>
        <v>42443806</v>
      </c>
      <c r="C28" s="63">
        <f t="shared" ref="C28:G28" si="4">SUM(C13:C27)</f>
        <v>51861399</v>
      </c>
      <c r="D28" s="63">
        <f t="shared" si="4"/>
        <v>47033565</v>
      </c>
      <c r="E28" s="63">
        <f t="shared" si="4"/>
        <v>56034002</v>
      </c>
      <c r="F28" s="63">
        <f t="shared" si="4"/>
        <v>70765359</v>
      </c>
      <c r="G28" s="63">
        <f t="shared" si="4"/>
        <v>80741603</v>
      </c>
      <c r="H28" s="70">
        <f t="shared" si="0"/>
        <v>348879734</v>
      </c>
      <c r="I28" s="69">
        <f t="shared" si="3"/>
        <v>1</v>
      </c>
    </row>
  </sheetData>
  <pageMargins left="0.7" right="0.7" top="0.75" bottom="0.75" header="0.3" footer="0.3"/>
  <pageSetup paperSize="9" scale="84" orientation="landscape" r:id="rId1"/>
  <headerFooter>
    <oddHeader>&amp;C&amp;"Calibri"&amp;10&amp;K808080 Corporate Use&amp;1#_x000D_</oddHeader>
  </headerFooter>
  <ignoredErrors>
    <ignoredError sqref="B10 C10:G1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tabSelected="1" view="pageBreakPreview" zoomScaleNormal="130" zoomScaleSheetLayoutView="100" workbookViewId="0">
      <pane xSplit="2" ySplit="7" topLeftCell="C11" activePane="bottomRight" state="frozen"/>
      <selection pane="topRight"/>
      <selection pane="bottomLeft"/>
      <selection pane="bottomRight" activeCell="G12" sqref="G12:H12"/>
    </sheetView>
  </sheetViews>
  <sheetFormatPr defaultColWidth="9.1796875" defaultRowHeight="12.5" x14ac:dyDescent="0.25"/>
  <cols>
    <col min="1" max="1" width="2.7265625" style="5" customWidth="1"/>
    <col min="2" max="2" width="49.54296875" style="5" customWidth="1"/>
    <col min="3" max="3" width="14" style="5" customWidth="1"/>
    <col min="4" max="4" width="13.54296875" style="5" customWidth="1"/>
    <col min="5" max="5" width="12.81640625" style="5" customWidth="1"/>
    <col min="6" max="6" width="13.26953125" style="5" customWidth="1"/>
    <col min="7" max="7" width="12.54296875" style="5" customWidth="1"/>
    <col min="8" max="8" width="11.54296875" style="5" customWidth="1"/>
    <col min="9" max="9" width="16.1796875" style="5" bestFit="1" customWidth="1"/>
    <col min="10" max="16384" width="9.1796875" style="5"/>
  </cols>
  <sheetData>
    <row r="1" spans="1:10" ht="15.5" x14ac:dyDescent="0.25">
      <c r="A1" s="111" t="s">
        <v>95</v>
      </c>
      <c r="B1" s="111"/>
      <c r="C1" s="111"/>
      <c r="D1" s="111"/>
      <c r="E1" s="111"/>
      <c r="F1" s="111"/>
      <c r="G1" s="111"/>
      <c r="H1" s="111"/>
    </row>
    <row r="3" spans="1:10" ht="15.75" customHeight="1" x14ac:dyDescent="0.25">
      <c r="B3" s="113" t="s">
        <v>69</v>
      </c>
      <c r="C3" s="113"/>
    </row>
    <row r="4" spans="1:10" ht="15.75" customHeight="1" x14ac:dyDescent="0.25">
      <c r="B4" s="113"/>
      <c r="C4" s="113"/>
    </row>
    <row r="5" spans="1:10" ht="13" x14ac:dyDescent="0.25">
      <c r="B5" s="60" t="s">
        <v>112</v>
      </c>
      <c r="C5" s="47"/>
      <c r="D5" s="47"/>
      <c r="E5" s="47"/>
      <c r="F5" s="47"/>
      <c r="G5" s="47"/>
      <c r="H5" s="47"/>
      <c r="I5" s="47"/>
    </row>
    <row r="6" spans="1:10" ht="13" x14ac:dyDescent="0.25">
      <c r="B6" s="8"/>
      <c r="C6" s="97"/>
      <c r="D6" s="97"/>
      <c r="E6" s="97"/>
      <c r="F6" s="97"/>
      <c r="G6" s="97"/>
      <c r="H6" s="97"/>
    </row>
    <row r="7" spans="1:10" ht="13" x14ac:dyDescent="0.25">
      <c r="B7" s="9"/>
      <c r="C7" s="9">
        <v>2024</v>
      </c>
      <c r="D7" s="9">
        <v>2025</v>
      </c>
      <c r="E7" s="10" t="s">
        <v>107</v>
      </c>
      <c r="F7" s="9">
        <f t="shared" ref="F7:H7" si="0">E7+1</f>
        <v>2027</v>
      </c>
      <c r="G7" s="9">
        <f t="shared" si="0"/>
        <v>2028</v>
      </c>
      <c r="H7" s="9">
        <f t="shared" si="0"/>
        <v>2029</v>
      </c>
    </row>
    <row r="8" spans="1:10" ht="15" customHeight="1" x14ac:dyDescent="0.25">
      <c r="B8" s="12" t="s">
        <v>73</v>
      </c>
      <c r="C8" s="13">
        <f t="shared" ref="C8:H8" si="1">+C9+C11+C14+C16+C20+C22+C24+C44</f>
        <v>0</v>
      </c>
      <c r="D8" s="13">
        <f t="shared" si="1"/>
        <v>6898494.7699999996</v>
      </c>
      <c r="E8" s="13">
        <f t="shared" si="1"/>
        <v>6523753.0800000001</v>
      </c>
      <c r="F8" s="13">
        <f t="shared" si="1"/>
        <v>7057926.3399999999</v>
      </c>
      <c r="G8" s="13">
        <f t="shared" si="1"/>
        <v>2609908.3899999997</v>
      </c>
      <c r="H8" s="13">
        <f t="shared" si="1"/>
        <v>2609917.42</v>
      </c>
      <c r="I8" s="47">
        <f t="shared" ref="I8:I15" si="2">SUM(C8:H8)</f>
        <v>25700000</v>
      </c>
      <c r="J8" s="71">
        <f>+I8/I$8</f>
        <v>1</v>
      </c>
    </row>
    <row r="9" spans="1:10" ht="27.5" customHeight="1" x14ac:dyDescent="0.25">
      <c r="B9" s="14" t="s">
        <v>101</v>
      </c>
      <c r="C9" s="13">
        <f t="shared" ref="C9:H9" si="3">SUM(C10:C10)</f>
        <v>0</v>
      </c>
      <c r="D9" s="13">
        <f t="shared" si="3"/>
        <v>0</v>
      </c>
      <c r="E9" s="13">
        <f t="shared" si="3"/>
        <v>0</v>
      </c>
      <c r="F9" s="13">
        <f t="shared" si="3"/>
        <v>463100</v>
      </c>
      <c r="G9" s="13">
        <f t="shared" si="3"/>
        <v>463100</v>
      </c>
      <c r="H9" s="13">
        <f t="shared" si="3"/>
        <v>463100</v>
      </c>
      <c r="I9" s="47">
        <f t="shared" si="2"/>
        <v>1389300</v>
      </c>
      <c r="J9" s="71">
        <f t="shared" ref="J9:J45" si="4">+I9/I$8</f>
        <v>5.4058365758754862E-2</v>
      </c>
    </row>
    <row r="10" spans="1:10" ht="26" x14ac:dyDescent="0.25">
      <c r="B10" s="104" t="s">
        <v>135</v>
      </c>
      <c r="C10" s="100"/>
      <c r="D10" s="100"/>
      <c r="E10" s="100"/>
      <c r="F10" s="100">
        <v>463100</v>
      </c>
      <c r="G10" s="100">
        <v>463100</v>
      </c>
      <c r="H10" s="100">
        <v>463100</v>
      </c>
      <c r="I10" s="47">
        <f t="shared" si="2"/>
        <v>1389300</v>
      </c>
      <c r="J10" s="71">
        <f t="shared" si="4"/>
        <v>5.4058365758754862E-2</v>
      </c>
    </row>
    <row r="11" spans="1:10" ht="26" x14ac:dyDescent="0.25">
      <c r="B11" s="14" t="s">
        <v>75</v>
      </c>
      <c r="C11" s="13">
        <f t="shared" ref="C11:D11" si="5">SUM(C12:C12)</f>
        <v>0</v>
      </c>
      <c r="D11" s="13">
        <f t="shared" si="5"/>
        <v>0</v>
      </c>
      <c r="E11" s="13">
        <f>SUM(E12:E13)</f>
        <v>60837.5</v>
      </c>
      <c r="F11" s="13">
        <f t="shared" ref="F11:H11" si="6">SUM(F12:F13)</f>
        <v>60837.5</v>
      </c>
      <c r="G11" s="13">
        <f t="shared" si="6"/>
        <v>60837.5</v>
      </c>
      <c r="H11" s="13">
        <f t="shared" si="6"/>
        <v>60837.5</v>
      </c>
      <c r="I11" s="47">
        <f t="shared" si="2"/>
        <v>243350</v>
      </c>
      <c r="J11" s="71">
        <f t="shared" si="4"/>
        <v>9.4688715953307398E-3</v>
      </c>
    </row>
    <row r="12" spans="1:10" ht="31.5" customHeight="1" x14ac:dyDescent="0.25">
      <c r="B12" s="104" t="s">
        <v>136</v>
      </c>
      <c r="C12" s="100"/>
      <c r="D12" s="100">
        <v>0</v>
      </c>
      <c r="E12" s="100">
        <v>60837.5</v>
      </c>
      <c r="F12" s="100">
        <v>60837.5</v>
      </c>
      <c r="G12" s="100">
        <v>60837.5</v>
      </c>
      <c r="H12" s="100">
        <v>60837.5</v>
      </c>
      <c r="I12" s="47">
        <f t="shared" si="2"/>
        <v>243350</v>
      </c>
      <c r="J12" s="71">
        <f t="shared" si="4"/>
        <v>9.4688715953307398E-3</v>
      </c>
    </row>
    <row r="13" spans="1:10" ht="12.5" customHeight="1" x14ac:dyDescent="0.25">
      <c r="B13" s="104"/>
      <c r="C13" s="100"/>
      <c r="D13" s="100"/>
      <c r="E13" s="100"/>
      <c r="F13" s="100"/>
      <c r="G13" s="100"/>
      <c r="H13" s="100"/>
      <c r="I13" s="47"/>
      <c r="J13" s="71"/>
    </row>
    <row r="14" spans="1:10" ht="13" x14ac:dyDescent="0.25">
      <c r="B14" s="14" t="s">
        <v>76</v>
      </c>
      <c r="C14" s="13">
        <f t="shared" ref="C14:H14" si="7">SUM(C15:C15)</f>
        <v>0</v>
      </c>
      <c r="D14" s="13">
        <f t="shared" si="7"/>
        <v>0</v>
      </c>
      <c r="E14" s="13">
        <f t="shared" si="7"/>
        <v>0</v>
      </c>
      <c r="F14" s="13">
        <f t="shared" si="7"/>
        <v>0</v>
      </c>
      <c r="G14" s="13">
        <f t="shared" si="7"/>
        <v>0</v>
      </c>
      <c r="H14" s="13">
        <f t="shared" si="7"/>
        <v>0</v>
      </c>
      <c r="I14" s="47">
        <f t="shared" si="2"/>
        <v>0</v>
      </c>
      <c r="J14" s="71">
        <f t="shared" si="4"/>
        <v>0</v>
      </c>
    </row>
    <row r="15" spans="1:10" ht="12" customHeight="1" x14ac:dyDescent="0.25">
      <c r="B15" s="4" t="s">
        <v>134</v>
      </c>
      <c r="C15" s="15"/>
      <c r="D15" s="16"/>
      <c r="E15" s="16"/>
      <c r="F15" s="17"/>
      <c r="G15" s="17"/>
      <c r="H15" s="17"/>
      <c r="I15" s="47">
        <f t="shared" si="2"/>
        <v>0</v>
      </c>
      <c r="J15" s="71">
        <f t="shared" si="4"/>
        <v>0</v>
      </c>
    </row>
    <row r="16" spans="1:10" ht="26" x14ac:dyDescent="0.25">
      <c r="B16" s="14" t="s">
        <v>102</v>
      </c>
      <c r="C16" s="13">
        <f>SUM(C17:C19)</f>
        <v>0</v>
      </c>
      <c r="D16" s="13">
        <f t="shared" ref="D16:H16" si="8">SUM(D17:D19)</f>
        <v>0</v>
      </c>
      <c r="E16" s="13">
        <f t="shared" si="8"/>
        <v>0</v>
      </c>
      <c r="F16" s="13">
        <f t="shared" si="8"/>
        <v>0</v>
      </c>
      <c r="G16" s="13">
        <f t="shared" si="8"/>
        <v>0</v>
      </c>
      <c r="H16" s="13">
        <f t="shared" si="8"/>
        <v>0</v>
      </c>
      <c r="I16" s="47">
        <f>SUM(C16:H16)</f>
        <v>0</v>
      </c>
      <c r="J16" s="71">
        <f t="shared" si="4"/>
        <v>0</v>
      </c>
    </row>
    <row r="17" spans="1:10" ht="12" customHeight="1" x14ac:dyDescent="0.25">
      <c r="B17" s="4" t="s">
        <v>133</v>
      </c>
      <c r="C17" s="15"/>
      <c r="D17" s="16"/>
      <c r="E17" s="16"/>
      <c r="F17" s="103">
        <v>0</v>
      </c>
      <c r="G17" s="103">
        <v>0</v>
      </c>
      <c r="H17" s="103">
        <v>0</v>
      </c>
      <c r="I17" s="47">
        <f t="shared" ref="I17:I45" si="9">SUM(C17:H17)</f>
        <v>0</v>
      </c>
      <c r="J17" s="71">
        <f t="shared" si="4"/>
        <v>0</v>
      </c>
    </row>
    <row r="18" spans="1:10" ht="12" customHeight="1" x14ac:dyDescent="0.25">
      <c r="B18" s="4" t="s">
        <v>24</v>
      </c>
      <c r="C18" s="15"/>
      <c r="D18" s="16"/>
      <c r="E18" s="16"/>
      <c r="F18" s="17"/>
      <c r="G18" s="17"/>
      <c r="H18" s="17"/>
      <c r="I18" s="47">
        <f t="shared" si="9"/>
        <v>0</v>
      </c>
      <c r="J18" s="71">
        <f t="shared" si="4"/>
        <v>0</v>
      </c>
    </row>
    <row r="19" spans="1:10" ht="12" customHeight="1" x14ac:dyDescent="0.25">
      <c r="B19" s="4" t="s">
        <v>25</v>
      </c>
      <c r="C19" s="15"/>
      <c r="D19" s="16"/>
      <c r="E19" s="16"/>
      <c r="F19" s="17"/>
      <c r="G19" s="17"/>
      <c r="H19" s="17"/>
      <c r="I19" s="47">
        <f t="shared" si="9"/>
        <v>0</v>
      </c>
      <c r="J19" s="71">
        <f t="shared" si="4"/>
        <v>0</v>
      </c>
    </row>
    <row r="20" spans="1:10" ht="13" x14ac:dyDescent="0.25">
      <c r="B20" s="14" t="s">
        <v>77</v>
      </c>
      <c r="C20" s="13">
        <f t="shared" ref="C20:D20" si="10">SUM(C21:C21)</f>
        <v>0</v>
      </c>
      <c r="D20" s="13">
        <f t="shared" si="10"/>
        <v>0</v>
      </c>
      <c r="E20" s="11">
        <f>E21</f>
        <v>0</v>
      </c>
      <c r="F20" s="11">
        <f t="shared" ref="F20:H20" si="11">F21</f>
        <v>0</v>
      </c>
      <c r="G20" s="11">
        <f t="shared" si="11"/>
        <v>0</v>
      </c>
      <c r="H20" s="11">
        <f t="shared" si="11"/>
        <v>0</v>
      </c>
      <c r="I20" s="47">
        <f t="shared" si="9"/>
        <v>0</v>
      </c>
      <c r="J20" s="71">
        <f t="shared" si="4"/>
        <v>0</v>
      </c>
    </row>
    <row r="21" spans="1:10" ht="8" customHeight="1" x14ac:dyDescent="0.25">
      <c r="B21" s="107"/>
      <c r="C21" s="52"/>
      <c r="D21" s="65"/>
      <c r="E21" s="108"/>
      <c r="F21" s="108"/>
      <c r="G21" s="103"/>
      <c r="H21" s="103"/>
      <c r="I21" s="47">
        <f t="shared" si="9"/>
        <v>0</v>
      </c>
      <c r="J21" s="71">
        <f t="shared" si="4"/>
        <v>0</v>
      </c>
    </row>
    <row r="22" spans="1:10" ht="12" customHeight="1" x14ac:dyDescent="0.25">
      <c r="B22" s="18" t="s">
        <v>74</v>
      </c>
      <c r="C22" s="13">
        <f t="shared" ref="C22:H22" si="12">SUM(C23:C23)</f>
        <v>0</v>
      </c>
      <c r="D22" s="13">
        <f t="shared" si="12"/>
        <v>0</v>
      </c>
      <c r="E22" s="13">
        <f>SUM(E23:E23)</f>
        <v>60837.5</v>
      </c>
      <c r="F22" s="13">
        <f t="shared" si="12"/>
        <v>60837.5</v>
      </c>
      <c r="G22" s="13">
        <f t="shared" si="12"/>
        <v>60837.5</v>
      </c>
      <c r="H22" s="13">
        <f t="shared" si="12"/>
        <v>60837.5</v>
      </c>
      <c r="I22" s="47">
        <f t="shared" si="9"/>
        <v>243350</v>
      </c>
      <c r="J22" s="71">
        <f t="shared" si="4"/>
        <v>9.4688715953307398E-3</v>
      </c>
    </row>
    <row r="23" spans="1:10" ht="29.5" customHeight="1" x14ac:dyDescent="0.25">
      <c r="B23" s="104" t="s">
        <v>137</v>
      </c>
      <c r="C23" s="100"/>
      <c r="D23" s="100"/>
      <c r="E23" s="100">
        <v>60837.5</v>
      </c>
      <c r="F23" s="100">
        <v>60837.5</v>
      </c>
      <c r="G23" s="100">
        <v>60837.5</v>
      </c>
      <c r="H23" s="100">
        <v>60837.5</v>
      </c>
      <c r="I23" s="47">
        <f t="shared" si="9"/>
        <v>243350</v>
      </c>
      <c r="J23" s="72">
        <f t="shared" si="4"/>
        <v>9.4688715953307398E-3</v>
      </c>
    </row>
    <row r="24" spans="1:10" ht="15.75" customHeight="1" x14ac:dyDescent="0.25">
      <c r="B24" s="14" t="s">
        <v>78</v>
      </c>
      <c r="C24" s="13">
        <f>C25+C29</f>
        <v>0</v>
      </c>
      <c r="D24" s="13">
        <f t="shared" ref="D24:H24" si="13">D25+D29</f>
        <v>6898494.7699999996</v>
      </c>
      <c r="E24" s="13">
        <f t="shared" si="13"/>
        <v>6402078.0800000001</v>
      </c>
      <c r="F24" s="13">
        <f t="shared" si="13"/>
        <v>6473151.3399999999</v>
      </c>
      <c r="G24" s="13">
        <f t="shared" si="13"/>
        <v>2025133.39</v>
      </c>
      <c r="H24" s="13">
        <f t="shared" si="13"/>
        <v>2025142.42</v>
      </c>
      <c r="I24" s="47">
        <f t="shared" si="9"/>
        <v>23824000</v>
      </c>
      <c r="J24" s="71">
        <f t="shared" si="4"/>
        <v>0.92700389105058367</v>
      </c>
    </row>
    <row r="25" spans="1:10" s="48" customFormat="1" ht="14.25" customHeight="1" x14ac:dyDescent="0.25">
      <c r="A25" s="58"/>
      <c r="B25" s="56" t="s">
        <v>79</v>
      </c>
      <c r="C25" s="53">
        <v>0</v>
      </c>
      <c r="D25" s="57">
        <v>6573294.7699999996</v>
      </c>
      <c r="E25" s="57">
        <v>6304878.0800000001</v>
      </c>
      <c r="F25" s="57">
        <v>6375951.3399999999</v>
      </c>
      <c r="G25" s="57">
        <v>1927933.39</v>
      </c>
      <c r="H25" s="57">
        <v>1927942.42</v>
      </c>
      <c r="I25" s="47">
        <f t="shared" si="9"/>
        <v>23110000</v>
      </c>
      <c r="J25" s="71">
        <f t="shared" si="4"/>
        <v>0.89922178988326851</v>
      </c>
    </row>
    <row r="26" spans="1:10" ht="14.25" customHeight="1" x14ac:dyDescent="0.25">
      <c r="B26" s="4" t="s">
        <v>80</v>
      </c>
      <c r="C26" s="35"/>
      <c r="D26" s="36"/>
      <c r="E26" s="36"/>
      <c r="F26" s="36"/>
      <c r="G26" s="36"/>
      <c r="H26" s="36"/>
      <c r="I26" s="47">
        <f t="shared" si="9"/>
        <v>0</v>
      </c>
      <c r="J26" s="71">
        <f t="shared" si="4"/>
        <v>0</v>
      </c>
    </row>
    <row r="27" spans="1:10" ht="13" x14ac:dyDescent="0.25">
      <c r="B27" s="15" t="s">
        <v>81</v>
      </c>
      <c r="C27" s="13">
        <f>SUM(C28)</f>
        <v>0</v>
      </c>
      <c r="D27" s="13">
        <f t="shared" ref="D27:H27" si="14">SUM(D28)</f>
        <v>0</v>
      </c>
      <c r="E27" s="13">
        <f t="shared" si="14"/>
        <v>0</v>
      </c>
      <c r="F27" s="13">
        <f t="shared" si="14"/>
        <v>0</v>
      </c>
      <c r="G27" s="13">
        <f t="shared" si="14"/>
        <v>0</v>
      </c>
      <c r="H27" s="13">
        <f t="shared" si="14"/>
        <v>0</v>
      </c>
      <c r="I27" s="47">
        <f t="shared" si="9"/>
        <v>0</v>
      </c>
      <c r="J27" s="71">
        <f t="shared" si="4"/>
        <v>0</v>
      </c>
    </row>
    <row r="28" spans="1:10" ht="13" x14ac:dyDescent="0.25">
      <c r="B28" s="4" t="s">
        <v>82</v>
      </c>
      <c r="C28" s="15"/>
      <c r="D28" s="16"/>
      <c r="E28" s="16"/>
      <c r="F28" s="17"/>
      <c r="G28" s="17"/>
      <c r="H28" s="17"/>
      <c r="I28" s="47">
        <f t="shared" si="9"/>
        <v>0</v>
      </c>
      <c r="J28" s="71">
        <f t="shared" si="4"/>
        <v>0</v>
      </c>
    </row>
    <row r="29" spans="1:10" ht="26" x14ac:dyDescent="0.25">
      <c r="B29" s="4" t="s">
        <v>83</v>
      </c>
      <c r="C29" s="13">
        <f t="shared" ref="C29:H29" si="15">SUM(C30:C31)</f>
        <v>0</v>
      </c>
      <c r="D29" s="13">
        <f t="shared" si="15"/>
        <v>325200</v>
      </c>
      <c r="E29" s="13">
        <f t="shared" si="15"/>
        <v>97200</v>
      </c>
      <c r="F29" s="13">
        <f t="shared" si="15"/>
        <v>97200</v>
      </c>
      <c r="G29" s="13">
        <f t="shared" si="15"/>
        <v>97200</v>
      </c>
      <c r="H29" s="13">
        <f t="shared" si="15"/>
        <v>97200</v>
      </c>
      <c r="I29" s="47">
        <f t="shared" si="9"/>
        <v>714000</v>
      </c>
      <c r="J29" s="71">
        <f t="shared" si="4"/>
        <v>2.7782101167315176E-2</v>
      </c>
    </row>
    <row r="30" spans="1:10" ht="13" x14ac:dyDescent="0.25">
      <c r="B30" s="4" t="s">
        <v>108</v>
      </c>
      <c r="C30" s="15">
        <v>0</v>
      </c>
      <c r="D30" s="15">
        <v>97200</v>
      </c>
      <c r="E30" s="15">
        <v>97200</v>
      </c>
      <c r="F30" s="15">
        <v>97200</v>
      </c>
      <c r="G30" s="15">
        <v>97200</v>
      </c>
      <c r="H30" s="15">
        <v>97200</v>
      </c>
      <c r="I30" s="47">
        <f t="shared" si="9"/>
        <v>486000</v>
      </c>
      <c r="J30" s="71">
        <f t="shared" si="4"/>
        <v>1.8910505836575876E-2</v>
      </c>
    </row>
    <row r="31" spans="1:10" ht="26" x14ac:dyDescent="0.25">
      <c r="B31" s="4" t="s">
        <v>109</v>
      </c>
      <c r="C31" s="15"/>
      <c r="D31" s="16">
        <v>228000</v>
      </c>
      <c r="E31" s="16"/>
      <c r="F31" s="17"/>
      <c r="G31" s="17"/>
      <c r="H31" s="17"/>
      <c r="I31" s="47">
        <f t="shared" si="9"/>
        <v>228000</v>
      </c>
      <c r="J31" s="71">
        <f t="shared" si="4"/>
        <v>8.8715953307393E-3</v>
      </c>
    </row>
    <row r="32" spans="1:10" ht="26" x14ac:dyDescent="0.25">
      <c r="B32" s="4" t="s">
        <v>84</v>
      </c>
      <c r="C32" s="13">
        <f t="shared" ref="C32:H32" si="16">SUM(C33)</f>
        <v>0</v>
      </c>
      <c r="D32" s="13">
        <f t="shared" si="16"/>
        <v>0</v>
      </c>
      <c r="E32" s="13">
        <f t="shared" si="16"/>
        <v>0</v>
      </c>
      <c r="F32" s="13">
        <f t="shared" si="16"/>
        <v>0</v>
      </c>
      <c r="G32" s="13">
        <f t="shared" si="16"/>
        <v>0</v>
      </c>
      <c r="H32" s="13">
        <f t="shared" si="16"/>
        <v>0</v>
      </c>
      <c r="I32" s="47">
        <f t="shared" si="9"/>
        <v>0</v>
      </c>
      <c r="J32" s="71">
        <f t="shared" si="4"/>
        <v>0</v>
      </c>
    </row>
    <row r="33" spans="2:10" ht="20.25" customHeight="1" x14ac:dyDescent="0.25">
      <c r="B33" s="4" t="s">
        <v>85</v>
      </c>
      <c r="C33" s="15"/>
      <c r="D33" s="16"/>
      <c r="E33" s="16"/>
      <c r="F33" s="17"/>
      <c r="G33" s="17"/>
      <c r="H33" s="17"/>
      <c r="I33" s="47">
        <f t="shared" si="9"/>
        <v>0</v>
      </c>
      <c r="J33" s="71">
        <f t="shared" si="4"/>
        <v>0</v>
      </c>
    </row>
    <row r="34" spans="2:10" ht="26" x14ac:dyDescent="0.25">
      <c r="B34" s="4" t="s">
        <v>86</v>
      </c>
      <c r="C34" s="13">
        <f>SUM(C35)</f>
        <v>0</v>
      </c>
      <c r="D34" s="13">
        <f t="shared" ref="D34:H34" si="17">SUM(D35)</f>
        <v>0</v>
      </c>
      <c r="E34" s="13">
        <f t="shared" si="17"/>
        <v>0</v>
      </c>
      <c r="F34" s="13">
        <f t="shared" si="17"/>
        <v>0</v>
      </c>
      <c r="G34" s="13">
        <f t="shared" si="17"/>
        <v>0</v>
      </c>
      <c r="H34" s="13">
        <f t="shared" si="17"/>
        <v>0</v>
      </c>
      <c r="I34" s="47">
        <f t="shared" si="9"/>
        <v>0</v>
      </c>
      <c r="J34" s="71">
        <f t="shared" si="4"/>
        <v>0</v>
      </c>
    </row>
    <row r="35" spans="2:10" ht="13" x14ac:dyDescent="0.25">
      <c r="B35" s="4" t="s">
        <v>87</v>
      </c>
      <c r="C35" s="15"/>
      <c r="D35" s="16"/>
      <c r="E35" s="16"/>
      <c r="F35" s="17"/>
      <c r="G35" s="17"/>
      <c r="H35" s="17"/>
      <c r="I35" s="47">
        <f t="shared" si="9"/>
        <v>0</v>
      </c>
      <c r="J35" s="71">
        <f t="shared" si="4"/>
        <v>0</v>
      </c>
    </row>
    <row r="36" spans="2:10" ht="24.75" customHeight="1" x14ac:dyDescent="0.25">
      <c r="B36" s="4" t="s">
        <v>88</v>
      </c>
      <c r="C36" s="13">
        <f>SUM(C37)</f>
        <v>0</v>
      </c>
      <c r="D36" s="13">
        <f t="shared" ref="D36:H36" si="18">SUM(D37)</f>
        <v>0</v>
      </c>
      <c r="E36" s="13">
        <f t="shared" si="18"/>
        <v>0</v>
      </c>
      <c r="F36" s="13">
        <f t="shared" si="18"/>
        <v>0</v>
      </c>
      <c r="G36" s="13">
        <f t="shared" si="18"/>
        <v>0</v>
      </c>
      <c r="H36" s="13">
        <f t="shared" si="18"/>
        <v>0</v>
      </c>
      <c r="I36" s="47">
        <f t="shared" si="9"/>
        <v>0</v>
      </c>
      <c r="J36" s="71">
        <f t="shared" si="4"/>
        <v>0</v>
      </c>
    </row>
    <row r="37" spans="2:10" ht="13" x14ac:dyDescent="0.25">
      <c r="B37" s="4" t="s">
        <v>89</v>
      </c>
      <c r="C37" s="15"/>
      <c r="D37" s="16"/>
      <c r="E37" s="16"/>
      <c r="F37" s="17"/>
      <c r="G37" s="17"/>
      <c r="H37" s="17"/>
      <c r="I37" s="47">
        <f t="shared" si="9"/>
        <v>0</v>
      </c>
      <c r="J37" s="71">
        <f t="shared" si="4"/>
        <v>0</v>
      </c>
    </row>
    <row r="38" spans="2:10" ht="26" x14ac:dyDescent="0.25">
      <c r="B38" s="4" t="s">
        <v>90</v>
      </c>
      <c r="C38" s="13">
        <f>SUM(C39)</f>
        <v>0</v>
      </c>
      <c r="D38" s="13">
        <f t="shared" ref="D38:H38" si="19">SUM(D39)</f>
        <v>0</v>
      </c>
      <c r="E38" s="13">
        <f t="shared" si="19"/>
        <v>0</v>
      </c>
      <c r="F38" s="13">
        <f t="shared" si="19"/>
        <v>0</v>
      </c>
      <c r="G38" s="13">
        <f t="shared" si="19"/>
        <v>0</v>
      </c>
      <c r="H38" s="13">
        <f t="shared" si="19"/>
        <v>0</v>
      </c>
      <c r="I38" s="47">
        <f t="shared" si="9"/>
        <v>0</v>
      </c>
      <c r="J38" s="71">
        <f t="shared" si="4"/>
        <v>0</v>
      </c>
    </row>
    <row r="39" spans="2:10" ht="13" x14ac:dyDescent="0.25">
      <c r="B39" s="4" t="s">
        <v>91</v>
      </c>
      <c r="C39" s="15"/>
      <c r="D39" s="16"/>
      <c r="E39" s="16"/>
      <c r="F39" s="17"/>
      <c r="G39" s="17"/>
      <c r="H39" s="17"/>
      <c r="I39" s="47">
        <f t="shared" si="9"/>
        <v>0</v>
      </c>
      <c r="J39" s="71">
        <f t="shared" si="4"/>
        <v>0</v>
      </c>
    </row>
    <row r="40" spans="2:10" ht="26" x14ac:dyDescent="0.25">
      <c r="B40" s="4" t="s">
        <v>92</v>
      </c>
      <c r="C40" s="13">
        <f>SUM(C41)</f>
        <v>0</v>
      </c>
      <c r="D40" s="13">
        <f t="shared" ref="D40:H40" si="20">SUM(D41)</f>
        <v>0</v>
      </c>
      <c r="E40" s="13">
        <f t="shared" si="20"/>
        <v>0</v>
      </c>
      <c r="F40" s="13">
        <f t="shared" si="20"/>
        <v>0</v>
      </c>
      <c r="G40" s="13">
        <f t="shared" si="20"/>
        <v>0</v>
      </c>
      <c r="H40" s="13">
        <f t="shared" si="20"/>
        <v>0</v>
      </c>
      <c r="I40" s="47">
        <f t="shared" si="9"/>
        <v>0</v>
      </c>
      <c r="J40" s="71">
        <f t="shared" si="4"/>
        <v>0</v>
      </c>
    </row>
    <row r="41" spans="2:10" ht="13" x14ac:dyDescent="0.25">
      <c r="B41" s="4" t="s">
        <v>93</v>
      </c>
      <c r="C41" s="15"/>
      <c r="D41" s="16"/>
      <c r="E41" s="16"/>
      <c r="F41" s="17"/>
      <c r="G41" s="17"/>
      <c r="H41" s="17"/>
      <c r="I41" s="47">
        <f t="shared" si="9"/>
        <v>0</v>
      </c>
      <c r="J41" s="71">
        <f t="shared" si="4"/>
        <v>0</v>
      </c>
    </row>
    <row r="42" spans="2:10" ht="13" x14ac:dyDescent="0.25">
      <c r="B42" s="4" t="s">
        <v>94</v>
      </c>
      <c r="C42" s="13">
        <f>SUM(C43)</f>
        <v>0</v>
      </c>
      <c r="D42" s="13">
        <f t="shared" ref="D42:H42" si="21">SUM(D43)</f>
        <v>0</v>
      </c>
      <c r="E42" s="13">
        <f t="shared" si="21"/>
        <v>0</v>
      </c>
      <c r="F42" s="13">
        <f t="shared" si="21"/>
        <v>0</v>
      </c>
      <c r="G42" s="13">
        <f t="shared" si="21"/>
        <v>0</v>
      </c>
      <c r="H42" s="13">
        <f t="shared" si="21"/>
        <v>0</v>
      </c>
      <c r="I42" s="47">
        <f t="shared" si="9"/>
        <v>0</v>
      </c>
      <c r="J42" s="71">
        <f t="shared" si="4"/>
        <v>0</v>
      </c>
    </row>
    <row r="43" spans="2:10" ht="13" x14ac:dyDescent="0.25">
      <c r="B43" s="4" t="s">
        <v>110</v>
      </c>
      <c r="C43" s="15"/>
      <c r="D43" s="16"/>
      <c r="E43" s="16"/>
      <c r="F43" s="17"/>
      <c r="G43" s="17"/>
      <c r="H43" s="17"/>
      <c r="I43" s="47">
        <f t="shared" si="9"/>
        <v>0</v>
      </c>
      <c r="J43" s="71">
        <f t="shared" si="4"/>
        <v>0</v>
      </c>
    </row>
    <row r="44" spans="2:10" ht="15.75" customHeight="1" x14ac:dyDescent="0.25">
      <c r="B44" s="14" t="s">
        <v>97</v>
      </c>
      <c r="C44" s="13">
        <f>+C45</f>
        <v>0</v>
      </c>
      <c r="D44" s="13">
        <f t="shared" ref="D44:H44" si="22">+D45</f>
        <v>0</v>
      </c>
      <c r="E44" s="13">
        <f t="shared" si="22"/>
        <v>0</v>
      </c>
      <c r="F44" s="13">
        <f t="shared" si="22"/>
        <v>0</v>
      </c>
      <c r="G44" s="13">
        <f t="shared" si="22"/>
        <v>0</v>
      </c>
      <c r="H44" s="13">
        <f t="shared" si="22"/>
        <v>0</v>
      </c>
      <c r="I44" s="47">
        <f t="shared" si="9"/>
        <v>0</v>
      </c>
      <c r="J44" s="71">
        <f t="shared" si="4"/>
        <v>0</v>
      </c>
    </row>
    <row r="45" spans="2:10" ht="13" x14ac:dyDescent="0.25">
      <c r="B45" s="4" t="s">
        <v>96</v>
      </c>
      <c r="C45" s="15">
        <f>SUM(C46)</f>
        <v>0</v>
      </c>
      <c r="D45" s="15">
        <f t="shared" ref="D45:H45" si="23">SUM(D46)</f>
        <v>0</v>
      </c>
      <c r="E45" s="15">
        <f t="shared" si="23"/>
        <v>0</v>
      </c>
      <c r="F45" s="15">
        <f t="shared" si="23"/>
        <v>0</v>
      </c>
      <c r="G45" s="15">
        <f t="shared" si="23"/>
        <v>0</v>
      </c>
      <c r="H45" s="15">
        <f t="shared" si="23"/>
        <v>0</v>
      </c>
      <c r="I45" s="47">
        <f t="shared" si="9"/>
        <v>0</v>
      </c>
      <c r="J45" s="71">
        <f t="shared" si="4"/>
        <v>0</v>
      </c>
    </row>
    <row r="46" spans="2:10" s="31" customFormat="1" ht="15" customHeight="1" x14ac:dyDescent="0.25">
      <c r="B46" s="112"/>
      <c r="C46" s="112"/>
      <c r="D46" s="112"/>
      <c r="E46" s="112"/>
      <c r="F46" s="112"/>
      <c r="G46" s="112"/>
      <c r="H46" s="112"/>
    </row>
    <row r="47" spans="2:10" ht="13" x14ac:dyDescent="0.25">
      <c r="B47" s="110" t="s">
        <v>26</v>
      </c>
      <c r="C47" s="110"/>
      <c r="D47" s="110"/>
      <c r="E47" s="110"/>
      <c r="F47" s="110"/>
      <c r="G47" s="110"/>
      <c r="H47" s="110"/>
    </row>
    <row r="48" spans="2:10" ht="13" x14ac:dyDescent="0.25">
      <c r="B48" s="114" t="s">
        <v>27</v>
      </c>
      <c r="C48" s="114"/>
      <c r="D48" s="114"/>
      <c r="E48" s="114"/>
      <c r="F48" s="114"/>
      <c r="G48" s="114"/>
      <c r="H48" s="114"/>
    </row>
    <row r="49" spans="2:8" ht="13" x14ac:dyDescent="0.25">
      <c r="B49" s="110" t="s">
        <v>28</v>
      </c>
      <c r="C49" s="110"/>
      <c r="D49" s="110"/>
      <c r="E49" s="110"/>
      <c r="F49" s="110"/>
      <c r="G49" s="110"/>
      <c r="H49" s="110"/>
    </row>
  </sheetData>
  <sheetProtection selectLockedCells="1"/>
  <mergeCells count="6">
    <mergeCell ref="B49:H49"/>
    <mergeCell ref="B47:H47"/>
    <mergeCell ref="A1:H1"/>
    <mergeCell ref="B46:H46"/>
    <mergeCell ref="B3:C4"/>
    <mergeCell ref="B48:H48"/>
  </mergeCells>
  <phoneticPr fontId="6" type="noConversion"/>
  <conditionalFormatting sqref="C22:H22 C8:H11">
    <cfRule type="cellIs" dxfId="50" priority="88" operator="equal">
      <formula>0</formula>
    </cfRule>
  </conditionalFormatting>
  <conditionalFormatting sqref="C28:H28 C33:H33 C35:H35 C37:H37 C39:H39 C41:H41 C43:D43 C20:H20 C21 G21:H21 C31:D31 C30">
    <cfRule type="cellIs" dxfId="49" priority="80" operator="equal">
      <formula>0</formula>
    </cfRule>
  </conditionalFormatting>
  <conditionalFormatting sqref="C14:H15">
    <cfRule type="cellIs" dxfId="48" priority="79" operator="equal">
      <formula>0</formula>
    </cfRule>
  </conditionalFormatting>
  <conditionalFormatting sqref="C16:H19">
    <cfRule type="cellIs" dxfId="47" priority="78" operator="equal">
      <formula>0</formula>
    </cfRule>
  </conditionalFormatting>
  <conditionalFormatting sqref="C24:H24 C26:H26">
    <cfRule type="cellIs" dxfId="46" priority="69" operator="equal">
      <formula>0</formula>
    </cfRule>
  </conditionalFormatting>
  <conditionalFormatting sqref="C27:H27">
    <cfRule type="cellIs" dxfId="45" priority="67" operator="equal">
      <formula>0</formula>
    </cfRule>
  </conditionalFormatting>
  <conditionalFormatting sqref="C29:H29">
    <cfRule type="cellIs" dxfId="44" priority="66" operator="equal">
      <formula>0</formula>
    </cfRule>
  </conditionalFormatting>
  <conditionalFormatting sqref="C32:H32">
    <cfRule type="cellIs" dxfId="43" priority="65" operator="equal">
      <formula>0</formula>
    </cfRule>
  </conditionalFormatting>
  <conditionalFormatting sqref="C34:H34">
    <cfRule type="cellIs" dxfId="42" priority="64" operator="equal">
      <formula>0</formula>
    </cfRule>
  </conditionalFormatting>
  <conditionalFormatting sqref="C36:H36">
    <cfRule type="cellIs" dxfId="41" priority="63" operator="equal">
      <formula>0</formula>
    </cfRule>
  </conditionalFormatting>
  <conditionalFormatting sqref="C40:H40">
    <cfRule type="cellIs" dxfId="40" priority="61" operator="equal">
      <formula>0</formula>
    </cfRule>
  </conditionalFormatting>
  <conditionalFormatting sqref="C42:H42">
    <cfRule type="cellIs" dxfId="39" priority="60" operator="equal">
      <formula>0</formula>
    </cfRule>
  </conditionalFormatting>
  <conditionalFormatting sqref="C38:H38">
    <cfRule type="cellIs" dxfId="38" priority="33" operator="equal">
      <formula>0</formula>
    </cfRule>
  </conditionalFormatting>
  <conditionalFormatting sqref="B27">
    <cfRule type="cellIs" dxfId="37" priority="29" operator="equal">
      <formula>0</formula>
    </cfRule>
  </conditionalFormatting>
  <conditionalFormatting sqref="C44:H44">
    <cfRule type="cellIs" dxfId="36" priority="28" operator="equal">
      <formula>0</formula>
    </cfRule>
  </conditionalFormatting>
  <conditionalFormatting sqref="C45:H45">
    <cfRule type="cellIs" dxfId="35" priority="26" operator="equal">
      <formula>0</formula>
    </cfRule>
  </conditionalFormatting>
  <conditionalFormatting sqref="C12:C13">
    <cfRule type="cellIs" dxfId="34" priority="24" operator="equal">
      <formula>0</formula>
    </cfRule>
  </conditionalFormatting>
  <conditionalFormatting sqref="D21">
    <cfRule type="cellIs" dxfId="33" priority="23" operator="equal">
      <formula>0</formula>
    </cfRule>
  </conditionalFormatting>
  <conditionalFormatting sqref="C25:H25">
    <cfRule type="cellIs" dxfId="32" priority="22" operator="equal">
      <formula>0</formula>
    </cfRule>
  </conditionalFormatting>
  <conditionalFormatting sqref="C23:D23">
    <cfRule type="cellIs" dxfId="31" priority="21" operator="equal">
      <formula>0</formula>
    </cfRule>
  </conditionalFormatting>
  <conditionalFormatting sqref="E31:H31">
    <cfRule type="cellIs" dxfId="30" priority="19" operator="equal">
      <formula>0</formula>
    </cfRule>
  </conditionalFormatting>
  <conditionalFormatting sqref="E43:H43">
    <cfRule type="cellIs" dxfId="29" priority="18" operator="equal">
      <formula>0</formula>
    </cfRule>
  </conditionalFormatting>
  <conditionalFormatting sqref="D30">
    <cfRule type="cellIs" dxfId="28" priority="17" operator="equal">
      <formula>0</formula>
    </cfRule>
  </conditionalFormatting>
  <conditionalFormatting sqref="D12:H13">
    <cfRule type="cellIs" dxfId="27" priority="12" operator="equal">
      <formula>0</formula>
    </cfRule>
  </conditionalFormatting>
  <conditionalFormatting sqref="E30:H30">
    <cfRule type="cellIs" dxfId="26" priority="10" operator="equal">
      <formula>0</formula>
    </cfRule>
  </conditionalFormatting>
  <conditionalFormatting sqref="E21">
    <cfRule type="cellIs" dxfId="25" priority="4" operator="equal">
      <formula>0</formula>
    </cfRule>
  </conditionalFormatting>
  <conditionalFormatting sqref="F21">
    <cfRule type="cellIs" dxfId="24" priority="2" operator="equal">
      <formula>0</formula>
    </cfRule>
  </conditionalFormatting>
  <conditionalFormatting sqref="E23:H23">
    <cfRule type="cellIs" dxfId="23" priority="1" operator="equal">
      <formula>0</formula>
    </cfRule>
  </conditionalFormatting>
  <pageMargins left="0.23622047244094491" right="0.23622047244094491" top="0.74803149606299213" bottom="0.74803149606299213" header="0.31496062992125984" footer="0.31496062992125984"/>
  <pageSetup paperSize="9" fitToWidth="2" orientation="landscape" r:id="rId1"/>
  <headerFooter>
    <oddHeader>&amp;C&amp;"Calibri"&amp;10&amp;K808080 Corporate Use&amp;1#_x000D_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view="pageBreakPreview" zoomScaleNormal="130" zoomScaleSheetLayoutView="100" workbookViewId="0">
      <selection activeCell="B7" sqref="B7:H69"/>
    </sheetView>
  </sheetViews>
  <sheetFormatPr defaultColWidth="9.1796875" defaultRowHeight="12.5" x14ac:dyDescent="0.25"/>
  <cols>
    <col min="1" max="1" width="2.7265625" style="5" customWidth="1"/>
    <col min="2" max="2" width="36.54296875" style="5" customWidth="1"/>
    <col min="3" max="3" width="11.26953125" style="5" customWidth="1"/>
    <col min="4" max="4" width="13.54296875" style="5" customWidth="1"/>
    <col min="5" max="5" width="11.1796875" style="5" customWidth="1"/>
    <col min="6" max="7" width="13.453125" style="5" customWidth="1"/>
    <col min="8" max="8" width="11.54296875" style="5" customWidth="1"/>
    <col min="9" max="9" width="16.1796875" style="73" bestFit="1" customWidth="1"/>
    <col min="10" max="10" width="17.26953125" style="73" customWidth="1"/>
    <col min="11" max="11" width="16.1796875" style="87" customWidth="1"/>
    <col min="12" max="12" width="10.1796875" style="47" bestFit="1" customWidth="1"/>
    <col min="13" max="16384" width="9.1796875" style="5"/>
  </cols>
  <sheetData>
    <row r="1" spans="1:12" ht="15.5" x14ac:dyDescent="0.25">
      <c r="A1" s="111" t="s">
        <v>95</v>
      </c>
      <c r="B1" s="111"/>
      <c r="C1" s="111"/>
      <c r="D1" s="111"/>
      <c r="E1" s="111"/>
      <c r="F1" s="111"/>
      <c r="G1" s="111"/>
      <c r="H1" s="111"/>
      <c r="I1" s="82"/>
      <c r="J1" s="82"/>
    </row>
    <row r="2" spans="1:12" x14ac:dyDescent="0.25">
      <c r="I2" s="82"/>
      <c r="J2" s="82"/>
    </row>
    <row r="3" spans="1:12" ht="15.75" customHeight="1" x14ac:dyDescent="0.25">
      <c r="B3" s="115" t="s">
        <v>98</v>
      </c>
      <c r="C3" s="113"/>
      <c r="I3" s="82"/>
      <c r="J3" s="82"/>
    </row>
    <row r="4" spans="1:12" ht="15.75" customHeight="1" x14ac:dyDescent="0.25">
      <c r="B4" s="113"/>
      <c r="C4" s="113"/>
      <c r="I4" s="82"/>
      <c r="J4" s="82"/>
    </row>
    <row r="5" spans="1:12" x14ac:dyDescent="0.25">
      <c r="B5" s="5" t="s">
        <v>113</v>
      </c>
      <c r="I5" s="82"/>
      <c r="J5" s="82"/>
    </row>
    <row r="6" spans="1:12" ht="13" x14ac:dyDescent="0.25">
      <c r="B6" s="8"/>
      <c r="C6" s="8"/>
      <c r="D6" s="8"/>
      <c r="E6" s="8"/>
      <c r="F6" s="8"/>
      <c r="G6" s="8"/>
      <c r="H6" s="8"/>
      <c r="I6" s="82"/>
      <c r="J6" s="82"/>
    </row>
    <row r="7" spans="1:12" ht="13" x14ac:dyDescent="0.25">
      <c r="B7" s="9"/>
      <c r="C7" s="9">
        <v>2024</v>
      </c>
      <c r="D7" s="9">
        <v>2025</v>
      </c>
      <c r="E7" s="10" t="s">
        <v>107</v>
      </c>
      <c r="F7" s="9">
        <f t="shared" ref="F7:H7" si="0">E7+1</f>
        <v>2027</v>
      </c>
      <c r="G7" s="9">
        <f t="shared" si="0"/>
        <v>2028</v>
      </c>
      <c r="H7" s="74">
        <f t="shared" si="0"/>
        <v>2029</v>
      </c>
      <c r="I7" s="82"/>
      <c r="J7" s="82"/>
    </row>
    <row r="8" spans="1:12" ht="13" x14ac:dyDescent="0.25">
      <c r="B8" s="19" t="s">
        <v>70</v>
      </c>
      <c r="C8" s="13">
        <f t="shared" ref="C8:H8" si="1">+C9+C13+C17+C21+C26+C31+C35+C39+C43+C47+C51+C55+C59+C63+C66</f>
        <v>0</v>
      </c>
      <c r="D8" s="13">
        <f>+D9+D13+D17+D21+D26+D31+D35+D39+D43+D47+D51+D55+D59+D63+D66</f>
        <v>6898494.7700000005</v>
      </c>
      <c r="E8" s="13">
        <f t="shared" si="1"/>
        <v>6523753.080000001</v>
      </c>
      <c r="F8" s="13">
        <f t="shared" si="1"/>
        <v>7057926.3399999999</v>
      </c>
      <c r="G8" s="13">
        <f t="shared" si="1"/>
        <v>2609908.39</v>
      </c>
      <c r="H8" s="75">
        <f t="shared" si="1"/>
        <v>2609917.42</v>
      </c>
      <c r="I8" s="82">
        <f>SUM(I9:I68)</f>
        <v>25700000</v>
      </c>
      <c r="J8" s="82">
        <f>SUM(J9:J73)</f>
        <v>100</v>
      </c>
    </row>
    <row r="9" spans="1:12" ht="26" x14ac:dyDescent="0.25">
      <c r="B9" s="19" t="s">
        <v>99</v>
      </c>
      <c r="C9" s="13">
        <f>SUM(C10:C12)</f>
        <v>0</v>
      </c>
      <c r="D9" s="13">
        <f>SUM(D10:D11)</f>
        <v>4395761.95</v>
      </c>
      <c r="E9" s="13">
        <f t="shared" ref="E9:H9" si="2">SUM(E10:E12)</f>
        <v>4282486.95</v>
      </c>
      <c r="F9" s="13">
        <f t="shared" si="2"/>
        <v>4509036.96</v>
      </c>
      <c r="G9" s="13">
        <f t="shared" si="2"/>
        <v>0</v>
      </c>
      <c r="H9" s="75">
        <f t="shared" si="2"/>
        <v>0</v>
      </c>
      <c r="I9" s="82"/>
      <c r="J9" s="82"/>
    </row>
    <row r="10" spans="1:12" s="49" customFormat="1" ht="13" x14ac:dyDescent="0.25">
      <c r="B10" s="50" t="s">
        <v>126</v>
      </c>
      <c r="C10" s="51"/>
      <c r="D10" s="51">
        <v>2678000</v>
      </c>
      <c r="E10" s="109">
        <v>2668000</v>
      </c>
      <c r="F10" s="109">
        <v>2688000</v>
      </c>
      <c r="G10" s="52"/>
      <c r="H10" s="55"/>
      <c r="I10" s="94">
        <f t="shared" ref="I10:I69" si="3">SUM(C10:H10)</f>
        <v>8034000</v>
      </c>
      <c r="J10" s="88">
        <f>I10/I8*100</f>
        <v>31.260700389105057</v>
      </c>
      <c r="K10" s="92"/>
      <c r="L10" s="83"/>
    </row>
    <row r="11" spans="1:12" ht="13" x14ac:dyDescent="0.25">
      <c r="B11" s="4" t="s">
        <v>125</v>
      </c>
      <c r="C11" s="15"/>
      <c r="D11" s="52">
        <v>1717761.95</v>
      </c>
      <c r="E11" s="106">
        <v>1614486.95</v>
      </c>
      <c r="F11" s="106">
        <v>1821036.96</v>
      </c>
      <c r="G11" s="15"/>
      <c r="H11" s="33"/>
      <c r="I11" s="95">
        <f t="shared" si="3"/>
        <v>5153285.8599999994</v>
      </c>
      <c r="J11" s="82">
        <f>I11/I8*100</f>
        <v>20.051695953307391</v>
      </c>
    </row>
    <row r="12" spans="1:12" ht="13" x14ac:dyDescent="0.25">
      <c r="B12" s="4" t="s">
        <v>30</v>
      </c>
      <c r="C12" s="15"/>
      <c r="D12" s="52"/>
      <c r="E12" s="52"/>
      <c r="F12" s="52"/>
      <c r="G12" s="15"/>
      <c r="H12" s="33"/>
      <c r="I12" s="82">
        <f t="shared" si="3"/>
        <v>0</v>
      </c>
      <c r="J12" s="82"/>
    </row>
    <row r="13" spans="1:12" ht="23.25" customHeight="1" x14ac:dyDescent="0.25">
      <c r="B13" s="20" t="s">
        <v>100</v>
      </c>
      <c r="C13" s="11">
        <f>SUM(C14:C16)</f>
        <v>0</v>
      </c>
      <c r="D13" s="11">
        <f t="shared" ref="D13:H13" si="4">SUM(D14:D16)</f>
        <v>0</v>
      </c>
      <c r="E13" s="11">
        <f t="shared" si="4"/>
        <v>0</v>
      </c>
      <c r="F13" s="11">
        <f t="shared" si="4"/>
        <v>0</v>
      </c>
      <c r="G13" s="11">
        <f t="shared" si="4"/>
        <v>0</v>
      </c>
      <c r="H13" s="76">
        <f t="shared" si="4"/>
        <v>0</v>
      </c>
      <c r="I13" s="82">
        <f t="shared" si="3"/>
        <v>0</v>
      </c>
      <c r="J13" s="82"/>
    </row>
    <row r="14" spans="1:12" ht="13" x14ac:dyDescent="0.25">
      <c r="B14" s="21" t="s">
        <v>19</v>
      </c>
      <c r="C14" s="15"/>
      <c r="D14" s="15"/>
      <c r="E14" s="15"/>
      <c r="F14" s="15"/>
      <c r="G14" s="15"/>
      <c r="H14" s="33"/>
      <c r="I14" s="82">
        <f t="shared" si="3"/>
        <v>0</v>
      </c>
      <c r="J14" s="82"/>
    </row>
    <row r="15" spans="1:12" ht="13" x14ac:dyDescent="0.25">
      <c r="B15" s="21" t="s">
        <v>20</v>
      </c>
      <c r="C15" s="15"/>
      <c r="D15" s="15"/>
      <c r="E15" s="15"/>
      <c r="F15" s="15"/>
      <c r="G15" s="15"/>
      <c r="H15" s="33"/>
      <c r="I15" s="82">
        <f t="shared" si="3"/>
        <v>0</v>
      </c>
      <c r="J15" s="82"/>
    </row>
    <row r="16" spans="1:12" ht="13" x14ac:dyDescent="0.25">
      <c r="B16" s="21" t="s">
        <v>21</v>
      </c>
      <c r="C16" s="15"/>
      <c r="D16" s="15"/>
      <c r="E16" s="15"/>
      <c r="F16" s="15"/>
      <c r="G16" s="15"/>
      <c r="H16" s="33"/>
      <c r="I16" s="82">
        <f t="shared" si="3"/>
        <v>0</v>
      </c>
      <c r="J16" s="82"/>
    </row>
    <row r="17" spans="2:12" ht="26" x14ac:dyDescent="0.25">
      <c r="B17" s="18" t="s">
        <v>31</v>
      </c>
      <c r="C17" s="13">
        <f t="shared" ref="C17:H17" si="5">SUM(C18:C20)</f>
        <v>0</v>
      </c>
      <c r="D17" s="13">
        <f t="shared" si="5"/>
        <v>175733.36</v>
      </c>
      <c r="E17" s="13">
        <f t="shared" si="5"/>
        <v>120816.66</v>
      </c>
      <c r="F17" s="13">
        <f t="shared" si="5"/>
        <v>120816.66</v>
      </c>
      <c r="G17" s="13">
        <f t="shared" si="5"/>
        <v>120816.66</v>
      </c>
      <c r="H17" s="75">
        <f t="shared" si="5"/>
        <v>120816.66</v>
      </c>
      <c r="I17" s="82"/>
      <c r="J17" s="82"/>
    </row>
    <row r="18" spans="2:12" ht="13" x14ac:dyDescent="0.25">
      <c r="B18" s="21" t="s">
        <v>127</v>
      </c>
      <c r="C18" s="52">
        <v>0</v>
      </c>
      <c r="D18" s="65">
        <v>175733.36</v>
      </c>
      <c r="E18" s="65">
        <v>120816.66</v>
      </c>
      <c r="F18" s="65">
        <v>120816.66</v>
      </c>
      <c r="G18" s="65">
        <v>120816.66</v>
      </c>
      <c r="H18" s="77">
        <v>120816.66</v>
      </c>
      <c r="I18" s="95">
        <f t="shared" si="3"/>
        <v>659000.00000000012</v>
      </c>
      <c r="J18" s="82">
        <f>I18/I8*100</f>
        <v>2.5642023346303509</v>
      </c>
    </row>
    <row r="19" spans="2:12" ht="13" x14ac:dyDescent="0.25">
      <c r="B19" s="21" t="s">
        <v>22</v>
      </c>
      <c r="C19" s="15"/>
      <c r="D19" s="16"/>
      <c r="E19" s="16"/>
      <c r="F19" s="17"/>
      <c r="G19" s="17"/>
      <c r="H19" s="78"/>
      <c r="I19" s="82">
        <f t="shared" si="3"/>
        <v>0</v>
      </c>
      <c r="J19" s="82"/>
    </row>
    <row r="20" spans="2:12" ht="13" x14ac:dyDescent="0.25">
      <c r="B20" s="21" t="s">
        <v>23</v>
      </c>
      <c r="C20" s="15"/>
      <c r="D20" s="16"/>
      <c r="E20" s="16"/>
      <c r="F20" s="17"/>
      <c r="G20" s="17"/>
      <c r="H20" s="78"/>
      <c r="I20" s="82">
        <f t="shared" si="3"/>
        <v>0</v>
      </c>
      <c r="J20" s="82"/>
    </row>
    <row r="21" spans="2:12" s="49" customFormat="1" ht="26" x14ac:dyDescent="0.25">
      <c r="B21" s="45" t="s">
        <v>104</v>
      </c>
      <c r="C21" s="53">
        <f t="shared" ref="C21:H21" si="6">SUM(C22:C25)</f>
        <v>0</v>
      </c>
      <c r="D21" s="53">
        <f>SUM(D22:D25)</f>
        <v>1313993.94</v>
      </c>
      <c r="E21" s="53">
        <f t="shared" si="6"/>
        <v>1313993.95</v>
      </c>
      <c r="F21" s="53">
        <f t="shared" si="6"/>
        <v>1313993.95</v>
      </c>
      <c r="G21" s="53">
        <f t="shared" si="6"/>
        <v>1313993.95</v>
      </c>
      <c r="H21" s="79">
        <f t="shared" si="6"/>
        <v>1313993.95</v>
      </c>
      <c r="I21" s="94"/>
      <c r="J21" s="88"/>
      <c r="K21" s="92"/>
      <c r="L21" s="83"/>
    </row>
    <row r="22" spans="2:12" ht="13" x14ac:dyDescent="0.25">
      <c r="B22" s="4" t="s">
        <v>32</v>
      </c>
      <c r="C22" s="52">
        <v>0</v>
      </c>
      <c r="D22" s="52">
        <v>181842.66</v>
      </c>
      <c r="E22" s="52">
        <v>181842.67</v>
      </c>
      <c r="F22" s="52">
        <v>181842.67</v>
      </c>
      <c r="G22" s="52">
        <v>181842.67</v>
      </c>
      <c r="H22" s="52">
        <v>181842.67</v>
      </c>
      <c r="I22" s="94">
        <f t="shared" si="3"/>
        <v>909213.34000000008</v>
      </c>
      <c r="J22" s="82">
        <f>I22/I8*100</f>
        <v>3.5377950972762648</v>
      </c>
    </row>
    <row r="23" spans="2:12" ht="13" x14ac:dyDescent="0.25">
      <c r="B23" s="4" t="s">
        <v>33</v>
      </c>
      <c r="C23" s="52">
        <v>0</v>
      </c>
      <c r="D23" s="52">
        <v>1132151.28</v>
      </c>
      <c r="E23" s="52">
        <v>1132151.28</v>
      </c>
      <c r="F23" s="52">
        <v>1132151.28</v>
      </c>
      <c r="G23" s="52">
        <v>1132151.28</v>
      </c>
      <c r="H23" s="52">
        <v>1132151.28</v>
      </c>
      <c r="I23" s="94">
        <f t="shared" si="3"/>
        <v>5660756.4000000004</v>
      </c>
      <c r="J23" s="82">
        <f>I23/I8*100</f>
        <v>22.026289494163425</v>
      </c>
    </row>
    <row r="24" spans="2:12" ht="13" x14ac:dyDescent="0.25">
      <c r="B24" s="4" t="s">
        <v>122</v>
      </c>
      <c r="C24" s="15"/>
      <c r="D24" s="16"/>
      <c r="E24" s="52"/>
      <c r="F24" s="52"/>
      <c r="G24" s="52"/>
      <c r="H24" s="52"/>
      <c r="I24" s="82">
        <f t="shared" si="3"/>
        <v>0</v>
      </c>
      <c r="J24" s="82"/>
    </row>
    <row r="25" spans="2:12" ht="13" x14ac:dyDescent="0.25">
      <c r="B25" s="4" t="s">
        <v>105</v>
      </c>
      <c r="C25" s="15"/>
      <c r="D25" s="16"/>
      <c r="E25" s="16"/>
      <c r="F25" s="17"/>
      <c r="G25" s="17"/>
      <c r="H25" s="78"/>
      <c r="I25" s="82">
        <f t="shared" si="3"/>
        <v>0</v>
      </c>
      <c r="J25" s="82"/>
    </row>
    <row r="26" spans="2:12" ht="26" x14ac:dyDescent="0.25">
      <c r="B26" s="22" t="s">
        <v>103</v>
      </c>
      <c r="C26" s="13">
        <f t="shared" ref="C26:H26" si="7">SUM(C27:C29)</f>
        <v>0</v>
      </c>
      <c r="D26" s="13">
        <f t="shared" si="7"/>
        <v>125323.2</v>
      </c>
      <c r="E26" s="13">
        <f t="shared" si="7"/>
        <v>125323.2</v>
      </c>
      <c r="F26" s="13">
        <f>SUM(F27:F29)</f>
        <v>167579.20000000001</v>
      </c>
      <c r="G26" s="13">
        <f>SUM(G27:G29)</f>
        <v>125323.2</v>
      </c>
      <c r="H26" s="75">
        <f t="shared" si="7"/>
        <v>125323.2</v>
      </c>
      <c r="I26" s="82"/>
      <c r="J26" s="82"/>
    </row>
    <row r="27" spans="2:12" ht="26" x14ac:dyDescent="0.25">
      <c r="B27" s="4" t="s">
        <v>114</v>
      </c>
      <c r="C27" s="52">
        <v>0</v>
      </c>
      <c r="D27" s="52">
        <v>50283.199999999997</v>
      </c>
      <c r="E27" s="52">
        <v>50283.199999999997</v>
      </c>
      <c r="F27" s="52">
        <v>65339.199999999997</v>
      </c>
      <c r="G27" s="52">
        <v>50283.199999999997</v>
      </c>
      <c r="H27" s="52">
        <v>50283.199999999997</v>
      </c>
      <c r="I27" s="95">
        <f t="shared" si="3"/>
        <v>266472</v>
      </c>
      <c r="J27" s="82">
        <f>I27/I8*100</f>
        <v>1.0368560311284045</v>
      </c>
    </row>
    <row r="28" spans="2:12" ht="13" x14ac:dyDescent="0.25">
      <c r="B28" s="4" t="s">
        <v>123</v>
      </c>
      <c r="C28" s="52">
        <v>0</v>
      </c>
      <c r="D28" s="52">
        <v>36933.33</v>
      </c>
      <c r="E28" s="52">
        <v>36933.33</v>
      </c>
      <c r="F28" s="52">
        <v>52266.68</v>
      </c>
      <c r="G28" s="52">
        <v>36933.33</v>
      </c>
      <c r="H28" s="52">
        <v>36933.33</v>
      </c>
      <c r="I28" s="95">
        <f t="shared" si="3"/>
        <v>200000</v>
      </c>
      <c r="J28" s="82">
        <f>I28/I8*100</f>
        <v>0.77821011673151752</v>
      </c>
    </row>
    <row r="29" spans="2:12" ht="26" x14ac:dyDescent="0.25">
      <c r="B29" s="4" t="s">
        <v>124</v>
      </c>
      <c r="C29" s="65">
        <v>0</v>
      </c>
      <c r="D29" s="65">
        <v>38106.67</v>
      </c>
      <c r="E29" s="65">
        <v>38106.67</v>
      </c>
      <c r="F29" s="65">
        <v>49973.32</v>
      </c>
      <c r="G29" s="65">
        <v>38106.67</v>
      </c>
      <c r="H29" s="65">
        <v>38106.67</v>
      </c>
      <c r="I29" s="95">
        <f t="shared" si="3"/>
        <v>202400</v>
      </c>
      <c r="J29" s="82">
        <f>I29/I8*100</f>
        <v>0.7875486381322957</v>
      </c>
    </row>
    <row r="30" spans="2:12" ht="13" x14ac:dyDescent="0.25">
      <c r="B30" s="4" t="s">
        <v>106</v>
      </c>
      <c r="C30" s="15"/>
      <c r="D30" s="16"/>
      <c r="E30" s="16"/>
      <c r="F30" s="17"/>
      <c r="G30" s="17"/>
      <c r="H30" s="78"/>
      <c r="I30" s="82">
        <f t="shared" si="3"/>
        <v>0</v>
      </c>
      <c r="J30" s="82"/>
    </row>
    <row r="31" spans="2:12" ht="13" x14ac:dyDescent="0.25">
      <c r="B31" s="20" t="s">
        <v>34</v>
      </c>
      <c r="C31" s="13">
        <f>SUM(C32:C34)</f>
        <v>0</v>
      </c>
      <c r="D31" s="13">
        <f t="shared" ref="D31:H31" si="8">SUM(D32:D34)</f>
        <v>265730.03000000003</v>
      </c>
      <c r="E31" s="13">
        <f t="shared" si="8"/>
        <v>59180.03</v>
      </c>
      <c r="F31" s="13">
        <f t="shared" si="8"/>
        <v>277579.98</v>
      </c>
      <c r="G31" s="13">
        <f t="shared" si="8"/>
        <v>380854.98</v>
      </c>
      <c r="H31" s="75">
        <f t="shared" si="8"/>
        <v>380854.98</v>
      </c>
      <c r="I31" s="82">
        <v>0</v>
      </c>
      <c r="J31" s="82"/>
    </row>
    <row r="32" spans="2:12" ht="13" x14ac:dyDescent="0.25">
      <c r="B32" s="101" t="s">
        <v>132</v>
      </c>
      <c r="C32" s="102">
        <v>0</v>
      </c>
      <c r="D32" s="102">
        <v>265730.03000000003</v>
      </c>
      <c r="E32" s="102">
        <v>59180.03</v>
      </c>
      <c r="F32" s="102">
        <v>277579.98</v>
      </c>
      <c r="G32" s="102">
        <v>380854.98</v>
      </c>
      <c r="H32" s="102">
        <v>380854.98</v>
      </c>
      <c r="I32" s="95">
        <f t="shared" si="3"/>
        <v>1364200</v>
      </c>
      <c r="J32" s="82">
        <f>I32/I8*100</f>
        <v>5.3081712062256807</v>
      </c>
    </row>
    <row r="33" spans="2:12" ht="13" x14ac:dyDescent="0.25">
      <c r="B33" s="4" t="s">
        <v>35</v>
      </c>
      <c r="C33" s="15"/>
      <c r="D33" s="16"/>
      <c r="E33" s="16"/>
      <c r="F33" s="16"/>
      <c r="G33" s="16"/>
      <c r="H33" s="80"/>
      <c r="I33" s="82">
        <f t="shared" si="3"/>
        <v>0</v>
      </c>
      <c r="J33" s="82"/>
    </row>
    <row r="34" spans="2:12" ht="13" x14ac:dyDescent="0.25">
      <c r="B34" s="4" t="s">
        <v>36</v>
      </c>
      <c r="C34" s="15"/>
      <c r="D34" s="16"/>
      <c r="E34" s="16"/>
      <c r="F34" s="16"/>
      <c r="G34" s="16"/>
      <c r="H34" s="80"/>
      <c r="I34" s="82">
        <f t="shared" si="3"/>
        <v>0</v>
      </c>
      <c r="J34" s="82"/>
    </row>
    <row r="35" spans="2:12" ht="13" x14ac:dyDescent="0.25">
      <c r="B35" s="20" t="s">
        <v>37</v>
      </c>
      <c r="C35" s="13">
        <f>SUM(C36:C38)</f>
        <v>0</v>
      </c>
      <c r="D35" s="13">
        <f t="shared" ref="D35:H35" si="9">SUM(D36:D38)</f>
        <v>0</v>
      </c>
      <c r="E35" s="13">
        <f t="shared" si="9"/>
        <v>0</v>
      </c>
      <c r="F35" s="13">
        <f t="shared" si="9"/>
        <v>0</v>
      </c>
      <c r="G35" s="13">
        <f t="shared" si="9"/>
        <v>0</v>
      </c>
      <c r="H35" s="75">
        <f t="shared" si="9"/>
        <v>0</v>
      </c>
      <c r="I35" s="82">
        <f t="shared" si="3"/>
        <v>0</v>
      </c>
      <c r="J35" s="82"/>
    </row>
    <row r="36" spans="2:12" ht="13" x14ac:dyDescent="0.25">
      <c r="B36" s="4" t="s">
        <v>38</v>
      </c>
      <c r="C36" s="15"/>
      <c r="D36" s="16"/>
      <c r="E36" s="16"/>
      <c r="F36" s="16"/>
      <c r="G36" s="16"/>
      <c r="H36" s="80"/>
      <c r="I36" s="82">
        <f t="shared" si="3"/>
        <v>0</v>
      </c>
      <c r="J36" s="82"/>
    </row>
    <row r="37" spans="2:12" ht="13" x14ac:dyDescent="0.25">
      <c r="B37" s="4" t="s">
        <v>39</v>
      </c>
      <c r="C37" s="15"/>
      <c r="D37" s="16"/>
      <c r="E37" s="16"/>
      <c r="F37" s="16"/>
      <c r="G37" s="16"/>
      <c r="H37" s="80"/>
      <c r="I37" s="82">
        <f t="shared" si="3"/>
        <v>0</v>
      </c>
      <c r="J37" s="82"/>
    </row>
    <row r="38" spans="2:12" ht="13" x14ac:dyDescent="0.25">
      <c r="B38" s="4" t="s">
        <v>40</v>
      </c>
      <c r="C38" s="15"/>
      <c r="D38" s="16"/>
      <c r="E38" s="16"/>
      <c r="F38" s="16"/>
      <c r="G38" s="16"/>
      <c r="H38" s="80"/>
      <c r="I38" s="82">
        <f t="shared" si="3"/>
        <v>0</v>
      </c>
      <c r="J38" s="82"/>
    </row>
    <row r="39" spans="2:12" ht="26" x14ac:dyDescent="0.25">
      <c r="B39" s="20" t="s">
        <v>41</v>
      </c>
      <c r="C39" s="13">
        <f>SUM(C40:C42)</f>
        <v>0</v>
      </c>
      <c r="D39" s="13">
        <f t="shared" ref="D39:H39" si="10">SUM(D40:D42)</f>
        <v>0</v>
      </c>
      <c r="E39" s="13">
        <f t="shared" si="10"/>
        <v>0</v>
      </c>
      <c r="F39" s="13">
        <f t="shared" si="10"/>
        <v>0</v>
      </c>
      <c r="G39" s="13">
        <f t="shared" si="10"/>
        <v>0</v>
      </c>
      <c r="H39" s="75">
        <f t="shared" si="10"/>
        <v>0</v>
      </c>
      <c r="I39" s="82">
        <f t="shared" si="3"/>
        <v>0</v>
      </c>
      <c r="J39" s="82"/>
    </row>
    <row r="40" spans="2:12" ht="15" customHeight="1" x14ac:dyDescent="0.25">
      <c r="B40" s="4" t="s">
        <v>42</v>
      </c>
      <c r="C40" s="15"/>
      <c r="D40" s="16"/>
      <c r="E40" s="16"/>
      <c r="F40" s="16"/>
      <c r="G40" s="16"/>
      <c r="H40" s="80"/>
      <c r="I40" s="82">
        <f t="shared" si="3"/>
        <v>0</v>
      </c>
      <c r="J40" s="82"/>
    </row>
    <row r="41" spans="2:12" ht="15" customHeight="1" x14ac:dyDescent="0.25">
      <c r="B41" s="4" t="s">
        <v>43</v>
      </c>
      <c r="C41" s="15"/>
      <c r="D41" s="16"/>
      <c r="E41" s="16"/>
      <c r="F41" s="16"/>
      <c r="G41" s="16"/>
      <c r="H41" s="80"/>
      <c r="I41" s="82">
        <f t="shared" si="3"/>
        <v>0</v>
      </c>
      <c r="J41" s="82"/>
    </row>
    <row r="42" spans="2:12" ht="15" customHeight="1" x14ac:dyDescent="0.25">
      <c r="B42" s="4" t="s">
        <v>44</v>
      </c>
      <c r="C42" s="15"/>
      <c r="D42" s="16"/>
      <c r="E42" s="16"/>
      <c r="F42" s="16"/>
      <c r="G42" s="16"/>
      <c r="H42" s="80"/>
      <c r="I42" s="82">
        <f t="shared" si="3"/>
        <v>0</v>
      </c>
      <c r="J42" s="82"/>
    </row>
    <row r="43" spans="2:12" s="49" customFormat="1" ht="15" customHeight="1" x14ac:dyDescent="0.25">
      <c r="B43" s="54" t="s">
        <v>45</v>
      </c>
      <c r="C43" s="53">
        <f>SUM(C44:C46)</f>
        <v>0</v>
      </c>
      <c r="D43" s="53">
        <f t="shared" ref="D43:H43" si="11">SUM(D44:D46)</f>
        <v>341704</v>
      </c>
      <c r="E43" s="53">
        <f t="shared" si="11"/>
        <v>341704</v>
      </c>
      <c r="F43" s="53">
        <f t="shared" si="11"/>
        <v>341704</v>
      </c>
      <c r="G43" s="53">
        <f t="shared" si="11"/>
        <v>341704</v>
      </c>
      <c r="H43" s="79">
        <f t="shared" si="11"/>
        <v>341704</v>
      </c>
      <c r="I43" s="88"/>
      <c r="J43" s="88"/>
      <c r="K43" s="92"/>
      <c r="L43" s="83"/>
    </row>
    <row r="44" spans="2:12" ht="15" customHeight="1" x14ac:dyDescent="0.25">
      <c r="B44" s="4" t="s">
        <v>121</v>
      </c>
      <c r="C44" s="52">
        <v>0</v>
      </c>
      <c r="D44" s="52">
        <v>136752</v>
      </c>
      <c r="E44" s="52">
        <v>136752</v>
      </c>
      <c r="F44" s="52">
        <v>136752</v>
      </c>
      <c r="G44" s="52">
        <v>136752</v>
      </c>
      <c r="H44" s="52">
        <v>136752</v>
      </c>
      <c r="I44" s="95">
        <f t="shared" si="3"/>
        <v>683760</v>
      </c>
      <c r="J44" s="82">
        <f>I44/I8*100</f>
        <v>2.6605447470817123</v>
      </c>
    </row>
    <row r="45" spans="2:12" ht="15" customHeight="1" x14ac:dyDescent="0.25">
      <c r="B45" s="4" t="s">
        <v>120</v>
      </c>
      <c r="C45" s="52"/>
      <c r="D45" s="65">
        <v>204952</v>
      </c>
      <c r="E45" s="65">
        <v>204952</v>
      </c>
      <c r="F45" s="65">
        <v>204952</v>
      </c>
      <c r="G45" s="65">
        <v>204952</v>
      </c>
      <c r="H45" s="65">
        <v>204952</v>
      </c>
      <c r="I45" s="95">
        <f t="shared" si="3"/>
        <v>1024760</v>
      </c>
      <c r="J45" s="82">
        <f>I45/I8*100</f>
        <v>3.9873929961089494</v>
      </c>
    </row>
    <row r="46" spans="2:12" ht="15" customHeight="1" x14ac:dyDescent="0.25">
      <c r="B46" s="4" t="s">
        <v>119</v>
      </c>
      <c r="C46" s="15"/>
      <c r="I46" s="82">
        <f t="shared" si="3"/>
        <v>0</v>
      </c>
      <c r="J46" s="82"/>
    </row>
    <row r="47" spans="2:12" s="49" customFormat="1" ht="30" customHeight="1" x14ac:dyDescent="0.25">
      <c r="B47" s="54" t="s">
        <v>46</v>
      </c>
      <c r="C47" s="53">
        <f>SUM(C48:C50)</f>
        <v>0</v>
      </c>
      <c r="D47" s="53">
        <f t="shared" ref="D47:H47" si="12">SUM(D48:D50)</f>
        <v>216998.29</v>
      </c>
      <c r="E47" s="53">
        <f t="shared" si="12"/>
        <v>216998.29</v>
      </c>
      <c r="F47" s="53">
        <f t="shared" si="12"/>
        <v>254382.26</v>
      </c>
      <c r="G47" s="53">
        <f t="shared" si="12"/>
        <v>254382.27</v>
      </c>
      <c r="H47" s="79">
        <f t="shared" si="12"/>
        <v>254391.29</v>
      </c>
      <c r="I47" s="88"/>
      <c r="J47" s="88"/>
      <c r="K47" s="92"/>
      <c r="L47" s="83"/>
    </row>
    <row r="48" spans="2:12" ht="23.25" customHeight="1" x14ac:dyDescent="0.25">
      <c r="B48" s="4" t="s">
        <v>111</v>
      </c>
      <c r="C48" s="52">
        <v>0</v>
      </c>
      <c r="D48" s="52">
        <v>216998.29</v>
      </c>
      <c r="E48" s="52">
        <v>216998.29</v>
      </c>
      <c r="F48" s="52">
        <v>254382.26</v>
      </c>
      <c r="G48" s="52">
        <v>254382.27</v>
      </c>
      <c r="H48" s="52">
        <v>254391.29</v>
      </c>
      <c r="I48" s="95">
        <f t="shared" si="3"/>
        <v>1197152.4000000001</v>
      </c>
      <c r="J48" s="82">
        <f>I48/I8*100</f>
        <v>4.6581805447470819</v>
      </c>
    </row>
    <row r="49" spans="2:12" ht="15" customHeight="1" x14ac:dyDescent="0.25">
      <c r="B49" s="4" t="s">
        <v>47</v>
      </c>
      <c r="C49" s="15"/>
      <c r="D49" s="16"/>
      <c r="E49" s="16"/>
      <c r="F49" s="16"/>
      <c r="G49" s="16"/>
      <c r="H49" s="80"/>
      <c r="I49" s="82">
        <f t="shared" si="3"/>
        <v>0</v>
      </c>
      <c r="J49" s="82"/>
    </row>
    <row r="50" spans="2:12" ht="15" customHeight="1" x14ac:dyDescent="0.25">
      <c r="B50" s="4" t="s">
        <v>48</v>
      </c>
      <c r="C50" s="15"/>
      <c r="D50" s="16"/>
      <c r="E50" s="16"/>
      <c r="F50" s="16"/>
      <c r="G50" s="16"/>
      <c r="H50" s="80"/>
      <c r="I50" s="82">
        <f t="shared" si="3"/>
        <v>0</v>
      </c>
      <c r="J50" s="82"/>
    </row>
    <row r="51" spans="2:12" s="49" customFormat="1" ht="15" customHeight="1" x14ac:dyDescent="0.25">
      <c r="B51" s="54" t="s">
        <v>49</v>
      </c>
      <c r="C51" s="53">
        <f>SUM(C52:C54)</f>
        <v>0</v>
      </c>
      <c r="D51" s="53">
        <f t="shared" ref="D51:H51" si="13">SUM(D52:D54)</f>
        <v>0</v>
      </c>
      <c r="E51" s="53">
        <f t="shared" si="13"/>
        <v>0</v>
      </c>
      <c r="F51" s="53">
        <f t="shared" si="13"/>
        <v>0</v>
      </c>
      <c r="G51" s="53">
        <f t="shared" si="13"/>
        <v>0</v>
      </c>
      <c r="H51" s="79">
        <f t="shared" si="13"/>
        <v>0</v>
      </c>
      <c r="I51" s="88">
        <f t="shared" si="3"/>
        <v>0</v>
      </c>
      <c r="J51" s="88"/>
      <c r="K51" s="92"/>
      <c r="L51" s="83"/>
    </row>
    <row r="52" spans="2:12" ht="15" customHeight="1" x14ac:dyDescent="0.25">
      <c r="B52" s="4" t="s">
        <v>117</v>
      </c>
      <c r="C52" s="15"/>
      <c r="D52" s="16"/>
      <c r="E52" s="16"/>
      <c r="F52" s="16"/>
      <c r="G52" s="16"/>
      <c r="H52" s="80"/>
      <c r="I52" s="82">
        <f t="shared" si="3"/>
        <v>0</v>
      </c>
      <c r="J52" s="82"/>
    </row>
    <row r="53" spans="2:12" ht="15" customHeight="1" x14ac:dyDescent="0.25">
      <c r="B53" s="4" t="s">
        <v>116</v>
      </c>
      <c r="C53" s="15"/>
      <c r="D53" s="16"/>
      <c r="E53" s="16"/>
      <c r="F53" s="16"/>
      <c r="G53" s="16"/>
      <c r="H53" s="80"/>
      <c r="I53" s="82">
        <f t="shared" si="3"/>
        <v>0</v>
      </c>
      <c r="J53" s="82"/>
    </row>
    <row r="54" spans="2:12" ht="15" customHeight="1" x14ac:dyDescent="0.25">
      <c r="B54" s="4" t="s">
        <v>115</v>
      </c>
      <c r="C54" s="15"/>
      <c r="D54" s="16"/>
      <c r="E54" s="16"/>
      <c r="F54" s="16"/>
      <c r="G54" s="16"/>
      <c r="H54" s="80"/>
      <c r="I54" s="82">
        <f t="shared" si="3"/>
        <v>0</v>
      </c>
      <c r="J54" s="82"/>
    </row>
    <row r="55" spans="2:12" ht="15" customHeight="1" x14ac:dyDescent="0.25">
      <c r="B55" s="20" t="s">
        <v>50</v>
      </c>
      <c r="C55" s="13">
        <f>SUM(C56:C58)</f>
        <v>0</v>
      </c>
      <c r="D55" s="13">
        <f t="shared" ref="D55:H55" si="14">SUM(D56:D58)</f>
        <v>0</v>
      </c>
      <c r="E55" s="13">
        <f t="shared" si="14"/>
        <v>0</v>
      </c>
      <c r="F55" s="13">
        <f t="shared" si="14"/>
        <v>0</v>
      </c>
      <c r="G55" s="13">
        <f t="shared" si="14"/>
        <v>0</v>
      </c>
      <c r="H55" s="75">
        <f t="shared" si="14"/>
        <v>0</v>
      </c>
      <c r="I55" s="82">
        <f t="shared" si="3"/>
        <v>0</v>
      </c>
      <c r="J55" s="82"/>
    </row>
    <row r="56" spans="2:12" ht="15" customHeight="1" x14ac:dyDescent="0.25">
      <c r="B56" s="4" t="s">
        <v>51</v>
      </c>
      <c r="C56" s="15"/>
      <c r="D56" s="16"/>
      <c r="E56" s="16"/>
      <c r="F56" s="16"/>
      <c r="G56" s="16"/>
      <c r="H56" s="80"/>
      <c r="I56" s="82">
        <f t="shared" si="3"/>
        <v>0</v>
      </c>
      <c r="J56" s="82"/>
    </row>
    <row r="57" spans="2:12" ht="15" customHeight="1" x14ac:dyDescent="0.25">
      <c r="B57" s="4" t="s">
        <v>52</v>
      </c>
      <c r="C57" s="15"/>
      <c r="D57" s="16"/>
      <c r="E57" s="16"/>
      <c r="F57" s="16"/>
      <c r="G57" s="16"/>
      <c r="H57" s="80"/>
      <c r="I57" s="82">
        <f t="shared" si="3"/>
        <v>0</v>
      </c>
      <c r="J57" s="82"/>
    </row>
    <row r="58" spans="2:12" ht="15" customHeight="1" x14ac:dyDescent="0.25">
      <c r="B58" s="4" t="s">
        <v>53</v>
      </c>
      <c r="C58" s="15"/>
      <c r="D58" s="16"/>
      <c r="E58" s="16"/>
      <c r="F58" s="16"/>
      <c r="G58" s="16"/>
      <c r="H58" s="80"/>
      <c r="I58" s="82">
        <f t="shared" si="3"/>
        <v>0</v>
      </c>
      <c r="J58" s="82"/>
    </row>
    <row r="59" spans="2:12" ht="15" customHeight="1" x14ac:dyDescent="0.25">
      <c r="B59" s="20" t="s">
        <v>54</v>
      </c>
      <c r="C59" s="13">
        <f>SUM(C60:C62)</f>
        <v>0</v>
      </c>
      <c r="D59" s="13">
        <f t="shared" ref="D59:H59" si="15">SUM(D60:D62)</f>
        <v>0</v>
      </c>
      <c r="E59" s="13">
        <f t="shared" si="15"/>
        <v>0</v>
      </c>
      <c r="F59" s="13">
        <f t="shared" si="15"/>
        <v>0</v>
      </c>
      <c r="G59" s="13">
        <f t="shared" si="15"/>
        <v>0</v>
      </c>
      <c r="H59" s="75">
        <f t="shared" si="15"/>
        <v>0</v>
      </c>
      <c r="I59" s="82">
        <f t="shared" si="3"/>
        <v>0</v>
      </c>
      <c r="J59" s="82"/>
    </row>
    <row r="60" spans="2:12" ht="15" customHeight="1" x14ac:dyDescent="0.25">
      <c r="B60" s="4" t="s">
        <v>55</v>
      </c>
      <c r="C60" s="15"/>
      <c r="D60" s="16"/>
      <c r="E60" s="16"/>
      <c r="F60" s="16"/>
      <c r="G60" s="16"/>
      <c r="H60" s="80"/>
      <c r="I60" s="82">
        <f t="shared" si="3"/>
        <v>0</v>
      </c>
      <c r="J60" s="82"/>
    </row>
    <row r="61" spans="2:12" ht="15" customHeight="1" x14ac:dyDescent="0.25">
      <c r="B61" s="4" t="s">
        <v>56</v>
      </c>
      <c r="C61" s="15"/>
      <c r="D61" s="16"/>
      <c r="E61" s="16"/>
      <c r="F61" s="16"/>
      <c r="G61" s="16"/>
      <c r="H61" s="80"/>
      <c r="I61" s="82">
        <f t="shared" si="3"/>
        <v>0</v>
      </c>
      <c r="J61" s="82"/>
    </row>
    <row r="62" spans="2:12" ht="15" customHeight="1" x14ac:dyDescent="0.25">
      <c r="B62" s="4" t="s">
        <v>57</v>
      </c>
      <c r="C62" s="15"/>
      <c r="D62" s="16"/>
      <c r="E62" s="16"/>
      <c r="F62" s="16"/>
      <c r="G62" s="16"/>
      <c r="H62" s="80"/>
      <c r="I62" s="82">
        <f t="shared" si="3"/>
        <v>0</v>
      </c>
      <c r="J62" s="82"/>
    </row>
    <row r="63" spans="2:12" s="58" customFormat="1" ht="15" customHeight="1" x14ac:dyDescent="0.25">
      <c r="B63" s="59" t="s">
        <v>58</v>
      </c>
      <c r="C63" s="57">
        <f t="shared" ref="C63:H63" si="16">SUM(C64:C64)</f>
        <v>0</v>
      </c>
      <c r="D63" s="57">
        <f t="shared" si="16"/>
        <v>63250</v>
      </c>
      <c r="E63" s="57">
        <f t="shared" si="16"/>
        <v>63250</v>
      </c>
      <c r="F63" s="57">
        <f t="shared" si="16"/>
        <v>72833.33</v>
      </c>
      <c r="G63" s="57">
        <f t="shared" si="16"/>
        <v>72833.33</v>
      </c>
      <c r="H63" s="81">
        <f t="shared" si="16"/>
        <v>72833.34</v>
      </c>
      <c r="I63" s="89"/>
      <c r="J63" s="89"/>
      <c r="K63" s="93"/>
      <c r="L63" s="84"/>
    </row>
    <row r="64" spans="2:12" ht="15" customHeight="1" x14ac:dyDescent="0.25">
      <c r="B64" s="4" t="s">
        <v>130</v>
      </c>
      <c r="C64" s="16">
        <v>0</v>
      </c>
      <c r="D64" s="16">
        <v>63250</v>
      </c>
      <c r="E64" s="16">
        <v>63250</v>
      </c>
      <c r="F64" s="16">
        <v>72833.33</v>
      </c>
      <c r="G64" s="16">
        <v>72833.33</v>
      </c>
      <c r="H64" s="16">
        <v>72833.34</v>
      </c>
      <c r="I64" s="95">
        <f>SUM(C64:H64)</f>
        <v>345000</v>
      </c>
      <c r="J64" s="82">
        <f>I64/I8*100</f>
        <v>1.3424124513618676</v>
      </c>
    </row>
    <row r="65" spans="2:12" ht="15" customHeight="1" x14ac:dyDescent="0.25">
      <c r="B65" s="4" t="s">
        <v>59</v>
      </c>
      <c r="I65" s="82"/>
      <c r="J65" s="82"/>
    </row>
    <row r="66" spans="2:12" s="58" customFormat="1" ht="15" customHeight="1" x14ac:dyDescent="0.25">
      <c r="B66" s="59" t="s">
        <v>60</v>
      </c>
      <c r="C66" s="57">
        <f>SUM(C67:C69)</f>
        <v>0</v>
      </c>
      <c r="D66" s="57">
        <f>SUM(D67:D69)</f>
        <v>0</v>
      </c>
      <c r="E66" s="57">
        <f t="shared" ref="E66:H66" si="17">SUM(E67:E69)</f>
        <v>0</v>
      </c>
      <c r="F66" s="57">
        <f t="shared" si="17"/>
        <v>0</v>
      </c>
      <c r="G66" s="57">
        <f t="shared" si="17"/>
        <v>0</v>
      </c>
      <c r="H66" s="81">
        <f t="shared" si="17"/>
        <v>0</v>
      </c>
      <c r="I66" s="89"/>
      <c r="J66" s="89"/>
      <c r="K66" s="93"/>
      <c r="L66" s="84"/>
    </row>
    <row r="67" spans="2:12" s="49" customFormat="1" ht="27.75" customHeight="1" x14ac:dyDescent="0.25">
      <c r="B67" s="101" t="s">
        <v>131</v>
      </c>
      <c r="C67" s="102">
        <v>0</v>
      </c>
      <c r="D67" s="102">
        <v>0</v>
      </c>
      <c r="E67" s="102">
        <v>0</v>
      </c>
      <c r="F67" s="102">
        <v>0</v>
      </c>
      <c r="G67" s="102">
        <v>0</v>
      </c>
      <c r="H67" s="105">
        <v>0</v>
      </c>
      <c r="I67" s="94">
        <f t="shared" si="3"/>
        <v>0</v>
      </c>
      <c r="J67" s="94">
        <f>I67/I8*100</f>
        <v>0</v>
      </c>
      <c r="K67" s="92"/>
      <c r="L67" s="83"/>
    </row>
    <row r="68" spans="2:12" ht="15" customHeight="1" x14ac:dyDescent="0.25">
      <c r="B68" s="4" t="s">
        <v>129</v>
      </c>
      <c r="C68" s="55"/>
      <c r="D68" s="96"/>
      <c r="E68" s="96"/>
      <c r="F68" s="96"/>
      <c r="G68" s="96"/>
      <c r="H68" s="96"/>
      <c r="I68" s="82">
        <f t="shared" si="3"/>
        <v>0</v>
      </c>
      <c r="J68" s="82"/>
    </row>
    <row r="69" spans="2:12" ht="15" customHeight="1" x14ac:dyDescent="0.25">
      <c r="B69" s="4" t="s">
        <v>118</v>
      </c>
      <c r="C69" s="33"/>
      <c r="D69" s="34"/>
      <c r="E69" s="34"/>
      <c r="F69" s="34"/>
      <c r="G69" s="34"/>
      <c r="H69" s="34"/>
      <c r="I69" s="82">
        <f t="shared" si="3"/>
        <v>0</v>
      </c>
      <c r="J69" s="82"/>
    </row>
    <row r="70" spans="2:12" ht="16.5" customHeight="1" x14ac:dyDescent="0.25">
      <c r="I70" s="82"/>
      <c r="J70" s="82"/>
    </row>
    <row r="71" spans="2:12" ht="13" x14ac:dyDescent="0.25">
      <c r="B71" s="110" t="s">
        <v>26</v>
      </c>
      <c r="C71" s="110"/>
      <c r="D71" s="110"/>
      <c r="E71" s="110"/>
      <c r="F71" s="110"/>
      <c r="G71" s="110"/>
      <c r="H71" s="110"/>
      <c r="I71" s="82"/>
      <c r="J71" s="82"/>
    </row>
    <row r="72" spans="2:12" ht="13" x14ac:dyDescent="0.25">
      <c r="B72" s="110" t="s">
        <v>27</v>
      </c>
      <c r="C72" s="110"/>
      <c r="D72" s="110"/>
      <c r="E72" s="110"/>
      <c r="F72" s="110"/>
      <c r="G72" s="110"/>
      <c r="H72" s="110"/>
      <c r="I72" s="82"/>
      <c r="J72" s="82"/>
    </row>
    <row r="73" spans="2:12" ht="13" x14ac:dyDescent="0.25">
      <c r="B73" s="110" t="s">
        <v>28</v>
      </c>
      <c r="C73" s="110"/>
      <c r="D73" s="110"/>
      <c r="E73" s="110"/>
      <c r="F73" s="110"/>
      <c r="G73" s="110"/>
      <c r="H73" s="110"/>
      <c r="I73" s="82"/>
      <c r="J73" s="82"/>
    </row>
    <row r="74" spans="2:12" s="37" customFormat="1" x14ac:dyDescent="0.25">
      <c r="B74" s="116"/>
      <c r="C74" s="116"/>
      <c r="D74" s="116"/>
      <c r="E74" s="116"/>
      <c r="F74" s="116"/>
      <c r="G74" s="116"/>
      <c r="H74" s="116"/>
      <c r="I74" s="90"/>
      <c r="J74" s="90"/>
      <c r="K74" s="92"/>
      <c r="L74" s="85"/>
    </row>
    <row r="75" spans="2:12" s="31" customFormat="1" ht="18.75" customHeight="1" x14ac:dyDescent="0.25">
      <c r="B75" s="112"/>
      <c r="C75" s="112"/>
      <c r="D75" s="112"/>
      <c r="E75" s="112"/>
      <c r="F75" s="112"/>
      <c r="G75" s="112"/>
      <c r="H75" s="112"/>
      <c r="I75" s="91"/>
      <c r="J75" s="91"/>
      <c r="K75" s="86"/>
      <c r="L75" s="86"/>
    </row>
    <row r="76" spans="2:12" s="31" customFormat="1" ht="15" customHeight="1" x14ac:dyDescent="0.25">
      <c r="B76" s="112"/>
      <c r="C76" s="112"/>
      <c r="D76" s="112"/>
      <c r="E76" s="112"/>
      <c r="F76" s="112"/>
      <c r="G76" s="112"/>
      <c r="H76" s="112"/>
      <c r="I76" s="91"/>
      <c r="J76" s="91"/>
      <c r="K76" s="86"/>
      <c r="L76" s="86"/>
    </row>
    <row r="77" spans="2:12" ht="18" customHeight="1" x14ac:dyDescent="0.25"/>
    <row r="79" spans="2:12" x14ac:dyDescent="0.25">
      <c r="B79" s="32"/>
      <c r="C79" s="32"/>
      <c r="D79" s="32"/>
      <c r="E79" s="32"/>
      <c r="F79" s="32"/>
      <c r="G79" s="32"/>
      <c r="H79" s="32"/>
    </row>
  </sheetData>
  <sheetProtection selectLockedCells="1"/>
  <mergeCells count="8">
    <mergeCell ref="B75:H75"/>
    <mergeCell ref="B76:H76"/>
    <mergeCell ref="A1:H1"/>
    <mergeCell ref="B3:C4"/>
    <mergeCell ref="B72:H72"/>
    <mergeCell ref="B73:H73"/>
    <mergeCell ref="B74:H74"/>
    <mergeCell ref="B71:H71"/>
  </mergeCells>
  <phoneticPr fontId="6" type="noConversion"/>
  <conditionalFormatting sqref="C8:H9 C30:H31 C43:H43 C44:C46 D44:H45 C33:H38 C13:H25">
    <cfRule type="cellIs" dxfId="22" priority="56" operator="equal">
      <formula>0</formula>
    </cfRule>
  </conditionalFormatting>
  <conditionalFormatting sqref="C26:H26 C30:H30">
    <cfRule type="cellIs" dxfId="21" priority="46" operator="equal">
      <formula>0</formula>
    </cfRule>
  </conditionalFormatting>
  <conditionalFormatting sqref="C39:H42">
    <cfRule type="cellIs" dxfId="20" priority="45" operator="equal">
      <formula>0</formula>
    </cfRule>
  </conditionalFormatting>
  <conditionalFormatting sqref="C47:H47 C49:H50">
    <cfRule type="cellIs" dxfId="19" priority="43" operator="equal">
      <formula>0</formula>
    </cfRule>
  </conditionalFormatting>
  <conditionalFormatting sqref="C51:H54">
    <cfRule type="cellIs" dxfId="18" priority="42" operator="equal">
      <formula>0</formula>
    </cfRule>
  </conditionalFormatting>
  <conditionalFormatting sqref="C60:H62 C55:H58">
    <cfRule type="cellIs" dxfId="17" priority="41" operator="equal">
      <formula>0</formula>
    </cfRule>
  </conditionalFormatting>
  <conditionalFormatting sqref="C68:H69 C63:H64">
    <cfRule type="cellIs" dxfId="16" priority="40" operator="equal">
      <formula>0</formula>
    </cfRule>
  </conditionalFormatting>
  <conditionalFormatting sqref="C11:H12">
    <cfRule type="cellIs" dxfId="15" priority="18" operator="equal">
      <formula>0</formula>
    </cfRule>
  </conditionalFormatting>
  <conditionalFormatting sqref="C10:H10">
    <cfRule type="cellIs" dxfId="14" priority="17" operator="equal">
      <formula>0</formula>
    </cfRule>
  </conditionalFormatting>
  <conditionalFormatting sqref="C66:H66">
    <cfRule type="cellIs" dxfId="13" priority="11" operator="equal">
      <formula>0</formula>
    </cfRule>
  </conditionalFormatting>
  <conditionalFormatting sqref="C59:H59">
    <cfRule type="cellIs" dxfId="12" priority="10" operator="equal">
      <formula>0</formula>
    </cfRule>
  </conditionalFormatting>
  <conditionalFormatting sqref="C67:H67">
    <cfRule type="cellIs" dxfId="11" priority="8" operator="equal">
      <formula>0</formula>
    </cfRule>
  </conditionalFormatting>
  <conditionalFormatting sqref="C29:H29">
    <cfRule type="cellIs" dxfId="10" priority="4" operator="equal">
      <formula>0</formula>
    </cfRule>
  </conditionalFormatting>
  <conditionalFormatting sqref="C27:H29">
    <cfRule type="cellIs" dxfId="9" priority="3" operator="equal">
      <formula>0</formula>
    </cfRule>
  </conditionalFormatting>
  <conditionalFormatting sqref="C48:H48">
    <cfRule type="cellIs" dxfId="8" priority="2" operator="equal">
      <formula>0</formula>
    </cfRule>
  </conditionalFormatting>
  <conditionalFormatting sqref="C32:H32">
    <cfRule type="cellIs" dxfId="7" priority="1" operator="equal">
      <formula>0</formula>
    </cfRule>
  </conditionalFormatting>
  <pageMargins left="0.23622047244094491" right="0.23622047244094491" top="0.74803149606299213" bottom="0.74803149606299213" header="0.31496062992125984" footer="0.31496062992125984"/>
  <pageSetup paperSize="9" fitToWidth="0" orientation="landscape" r:id="rId1"/>
  <headerFooter>
    <oddHeader>&amp;C&amp;"Calibri"&amp;10&amp;K808080 Corporate Use&amp;1#_x000D_</oddHeader>
  </headerFooter>
  <colBreaks count="1" manualBreakCount="1">
    <brk id="7"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4"/>
  <sheetViews>
    <sheetView view="pageBreakPreview" zoomScale="130" zoomScaleNormal="130" zoomScaleSheetLayoutView="130" workbookViewId="0">
      <selection activeCell="B6" sqref="B6"/>
    </sheetView>
  </sheetViews>
  <sheetFormatPr defaultColWidth="9.1796875" defaultRowHeight="12.5" x14ac:dyDescent="0.25"/>
  <cols>
    <col min="1" max="1" width="2.7265625" style="5" customWidth="1"/>
    <col min="2" max="2" width="52.453125" style="5" customWidth="1"/>
    <col min="3" max="3" width="14.1796875" style="5" customWidth="1"/>
    <col min="4" max="4" width="11.26953125" style="5" customWidth="1"/>
    <col min="5" max="5" width="13.54296875" style="5" customWidth="1"/>
    <col min="6" max="6" width="11.1796875" style="5" customWidth="1"/>
    <col min="7" max="7" width="10.453125" style="5" customWidth="1"/>
    <col min="8" max="8" width="10.81640625" style="5" customWidth="1"/>
    <col min="9" max="9" width="11.54296875" style="5" customWidth="1"/>
    <col min="10" max="10" width="10.81640625" style="5" customWidth="1"/>
    <col min="11" max="13" width="9" style="5" customWidth="1"/>
    <col min="14" max="14" width="16.1796875" style="5" bestFit="1" customWidth="1"/>
    <col min="15" max="16384" width="9.1796875" style="5"/>
  </cols>
  <sheetData>
    <row r="1" spans="1:13" ht="15.5" x14ac:dyDescent="0.25">
      <c r="A1" s="117" t="s">
        <v>13</v>
      </c>
      <c r="B1" s="117"/>
      <c r="C1" s="117"/>
      <c r="D1" s="117"/>
      <c r="E1" s="117"/>
      <c r="F1" s="117"/>
      <c r="G1" s="117"/>
      <c r="H1" s="117"/>
      <c r="I1" s="117"/>
      <c r="J1" s="117"/>
      <c r="K1" s="117"/>
      <c r="L1" s="117"/>
      <c r="M1" s="117"/>
    </row>
    <row r="2" spans="1:13" ht="13" x14ac:dyDescent="0.25">
      <c r="B2" s="38" t="s">
        <v>72</v>
      </c>
    </row>
    <row r="3" spans="1:13" ht="15.75" customHeight="1" x14ac:dyDescent="0.25">
      <c r="B3" s="118" t="s">
        <v>61</v>
      </c>
      <c r="C3" s="118"/>
      <c r="D3" s="118"/>
    </row>
    <row r="4" spans="1:13" ht="15.75" customHeight="1" x14ac:dyDescent="0.25">
      <c r="B4" s="118"/>
      <c r="C4" s="118"/>
      <c r="D4" s="118"/>
    </row>
    <row r="5" spans="1:13" x14ac:dyDescent="0.25">
      <c r="B5" s="5" t="s">
        <v>15</v>
      </c>
    </row>
    <row r="6" spans="1:13" ht="13" x14ac:dyDescent="0.25">
      <c r="B6" s="6" t="s">
        <v>16</v>
      </c>
      <c r="C6" s="7">
        <v>0.04</v>
      </c>
      <c r="E6" s="8"/>
      <c r="F6" s="8"/>
      <c r="G6" s="8"/>
      <c r="H6" s="8"/>
      <c r="I6" s="8"/>
      <c r="J6" s="8"/>
      <c r="K6" s="8"/>
      <c r="L6" s="8"/>
      <c r="M6" s="8"/>
    </row>
    <row r="7" spans="1:13" ht="13" x14ac:dyDescent="0.25">
      <c r="B7" s="8"/>
      <c r="C7" s="8"/>
      <c r="D7" s="8"/>
      <c r="E7" s="8"/>
      <c r="F7" s="8"/>
      <c r="G7" s="8"/>
      <c r="H7" s="8"/>
      <c r="I7" s="8"/>
      <c r="J7" s="8"/>
      <c r="K7" s="8"/>
      <c r="L7" s="8"/>
      <c r="M7" s="8"/>
    </row>
    <row r="8" spans="1:13" ht="13" x14ac:dyDescent="0.25">
      <c r="B8" s="9"/>
      <c r="C8" s="9" t="s">
        <v>17</v>
      </c>
      <c r="D8" s="9">
        <v>1</v>
      </c>
      <c r="E8" s="9">
        <f>D8+1</f>
        <v>2</v>
      </c>
      <c r="F8" s="10" t="s">
        <v>18</v>
      </c>
      <c r="G8" s="9">
        <f t="shared" ref="G8:M8" si="0">F8+1</f>
        <v>4</v>
      </c>
      <c r="H8" s="9">
        <f t="shared" si="0"/>
        <v>5</v>
      </c>
      <c r="I8" s="9">
        <f t="shared" si="0"/>
        <v>6</v>
      </c>
      <c r="J8" s="9">
        <f t="shared" si="0"/>
        <v>7</v>
      </c>
      <c r="K8" s="9">
        <f t="shared" si="0"/>
        <v>8</v>
      </c>
      <c r="L8" s="9">
        <f t="shared" si="0"/>
        <v>9</v>
      </c>
      <c r="M8" s="9">
        <f t="shared" si="0"/>
        <v>10</v>
      </c>
    </row>
    <row r="9" spans="1:13" ht="13" x14ac:dyDescent="0.25">
      <c r="B9" s="39" t="s">
        <v>14</v>
      </c>
      <c r="C9" s="11" t="e">
        <f>SUM(D9:M9)</f>
        <v>#REF!</v>
      </c>
      <c r="D9" s="11" t="e">
        <f>+'6.2.1 Приходи'!#REF!</f>
        <v>#REF!</v>
      </c>
      <c r="E9" s="11" t="e">
        <f>+'6.2.1 Приходи'!#REF!</f>
        <v>#REF!</v>
      </c>
      <c r="F9" s="11" t="e">
        <f>+'6.2.1 Приходи'!#REF!</f>
        <v>#REF!</v>
      </c>
      <c r="G9" s="11" t="e">
        <f>+'6.2.1 Приходи'!#REF!</f>
        <v>#REF!</v>
      </c>
      <c r="H9" s="11" t="e">
        <f>+'6.2.1 Приходи'!#REF!</f>
        <v>#REF!</v>
      </c>
      <c r="I9" s="11" t="e">
        <f>+'6.2.1 Приходи'!#REF!</f>
        <v>#REF!</v>
      </c>
      <c r="J9" s="11" t="e">
        <f>+'6.2.1 Приходи'!#REF!</f>
        <v>#REF!</v>
      </c>
      <c r="K9" s="11" t="e">
        <f>+'6.2.1 Приходи'!#REF!</f>
        <v>#REF!</v>
      </c>
      <c r="L9" s="11" t="e">
        <f>+'6.2.1 Приходи'!#REF!</f>
        <v>#REF!</v>
      </c>
      <c r="M9" s="11" t="e">
        <f>+'6.2.1 Приходи'!#REF!</f>
        <v>#REF!</v>
      </c>
    </row>
    <row r="10" spans="1:13" ht="13" x14ac:dyDescent="0.25">
      <c r="B10" s="39" t="s">
        <v>29</v>
      </c>
      <c r="C10" s="11" t="e">
        <f>SUM(D10:M10)</f>
        <v>#REF!</v>
      </c>
      <c r="D10" s="11" t="e">
        <f>+'6.2.2 Разходи'!#REF!</f>
        <v>#REF!</v>
      </c>
      <c r="E10" s="11" t="e">
        <f>+'6.2.2 Разходи'!#REF!</f>
        <v>#REF!</v>
      </c>
      <c r="F10" s="11" t="e">
        <f>+'6.2.2 Разходи'!#REF!</f>
        <v>#REF!</v>
      </c>
      <c r="G10" s="11" t="e">
        <f>+'6.2.2 Разходи'!#REF!</f>
        <v>#REF!</v>
      </c>
      <c r="H10" s="11" t="e">
        <f>+'6.2.2 Разходи'!#REF!</f>
        <v>#REF!</v>
      </c>
      <c r="I10" s="11" t="e">
        <f>+'6.2.2 Разходи'!#REF!</f>
        <v>#REF!</v>
      </c>
      <c r="J10" s="11" t="e">
        <f>+'6.2.2 Разходи'!#REF!</f>
        <v>#REF!</v>
      </c>
      <c r="K10" s="11" t="e">
        <f>+'6.2.2 Разходи'!#REF!</f>
        <v>#REF!</v>
      </c>
      <c r="L10" s="11" t="e">
        <f>+'6.2.2 Разходи'!#REF!</f>
        <v>#REF!</v>
      </c>
      <c r="M10" s="11" t="e">
        <f>+'6.2.2 Разходи'!#REF!</f>
        <v>#REF!</v>
      </c>
    </row>
    <row r="11" spans="1:13" ht="13" x14ac:dyDescent="0.25">
      <c r="B11" s="23"/>
      <c r="C11" s="11">
        <v>0</v>
      </c>
      <c r="D11" s="24"/>
      <c r="E11" s="25"/>
      <c r="F11" s="25"/>
      <c r="G11" s="25"/>
      <c r="H11" s="25"/>
      <c r="I11" s="25"/>
      <c r="J11" s="25"/>
      <c r="K11" s="25"/>
      <c r="L11" s="25"/>
      <c r="M11" s="25"/>
    </row>
    <row r="12" spans="1:13" ht="13" x14ac:dyDescent="0.25">
      <c r="B12" s="22" t="s">
        <v>62</v>
      </c>
      <c r="C12" s="26" t="e">
        <f>+IF(SUM(D12:M12)&gt;0,+(SUM(D12:M12)+C11),SUM(D12:M12))</f>
        <v>#REF!</v>
      </c>
      <c r="D12" s="27" t="e">
        <f t="shared" ref="D12:M12" si="1">+D9-D10</f>
        <v>#REF!</v>
      </c>
      <c r="E12" s="27" t="e">
        <f t="shared" si="1"/>
        <v>#REF!</v>
      </c>
      <c r="F12" s="27" t="e">
        <f t="shared" si="1"/>
        <v>#REF!</v>
      </c>
      <c r="G12" s="27" t="e">
        <f t="shared" si="1"/>
        <v>#REF!</v>
      </c>
      <c r="H12" s="27" t="e">
        <f t="shared" si="1"/>
        <v>#REF!</v>
      </c>
      <c r="I12" s="27" t="e">
        <f t="shared" si="1"/>
        <v>#REF!</v>
      </c>
      <c r="J12" s="27" t="e">
        <f t="shared" si="1"/>
        <v>#REF!</v>
      </c>
      <c r="K12" s="27" t="e">
        <f t="shared" si="1"/>
        <v>#REF!</v>
      </c>
      <c r="L12" s="27" t="e">
        <f t="shared" si="1"/>
        <v>#REF!</v>
      </c>
      <c r="M12" s="27" t="e">
        <f t="shared" si="1"/>
        <v>#REF!</v>
      </c>
    </row>
    <row r="13" spans="1:13" ht="15.5" x14ac:dyDescent="0.25">
      <c r="B13" s="40" t="s">
        <v>63</v>
      </c>
      <c r="C13" s="28" t="e">
        <f>IF(C12&lt;0,"няма",C12)</f>
        <v>#REF!</v>
      </c>
      <c r="D13" s="29"/>
      <c r="E13" s="30"/>
      <c r="F13" s="30"/>
      <c r="G13" s="30"/>
      <c r="H13" s="30"/>
      <c r="I13" s="30"/>
      <c r="J13" s="30"/>
      <c r="K13" s="30"/>
      <c r="L13" s="30"/>
      <c r="M13" s="30"/>
    </row>
    <row r="14" spans="1:13" s="31" customFormat="1" ht="15" customHeight="1" x14ac:dyDescent="0.25">
      <c r="B14" s="38"/>
      <c r="C14" s="38"/>
      <c r="D14" s="38"/>
      <c r="E14" s="38"/>
      <c r="F14" s="38"/>
      <c r="G14" s="38"/>
      <c r="H14" s="38"/>
      <c r="I14" s="38"/>
      <c r="J14" s="38"/>
      <c r="K14" s="38"/>
      <c r="L14" s="38"/>
      <c r="M14" s="38"/>
    </row>
    <row r="15" spans="1:13" s="31" customFormat="1" ht="15" customHeight="1" x14ac:dyDescent="0.25">
      <c r="B15" s="38"/>
      <c r="C15" s="38"/>
      <c r="D15" s="38"/>
      <c r="E15" s="38"/>
      <c r="F15" s="38"/>
      <c r="G15" s="38"/>
      <c r="H15" s="38"/>
      <c r="I15" s="38"/>
      <c r="J15" s="38"/>
      <c r="K15" s="38"/>
      <c r="L15" s="38"/>
      <c r="M15" s="38"/>
    </row>
    <row r="16" spans="1:13" s="31" customFormat="1" ht="15" customHeight="1" x14ac:dyDescent="0.25">
      <c r="C16" s="38"/>
      <c r="D16" s="38"/>
      <c r="E16" s="38"/>
      <c r="F16" s="38"/>
      <c r="G16" s="38"/>
      <c r="H16" s="38"/>
      <c r="I16" s="38"/>
      <c r="J16" s="38"/>
      <c r="K16" s="38"/>
      <c r="L16" s="38"/>
      <c r="M16" s="38"/>
    </row>
    <row r="17" spans="2:13" s="31" customFormat="1" ht="15" customHeight="1" x14ac:dyDescent="0.25">
      <c r="B17" s="38"/>
      <c r="C17" s="38"/>
      <c r="D17" s="38"/>
      <c r="E17" s="38"/>
      <c r="F17" s="38"/>
      <c r="G17" s="38"/>
      <c r="H17" s="38"/>
      <c r="I17" s="38"/>
      <c r="J17" s="38"/>
      <c r="K17" s="38"/>
      <c r="L17" s="38"/>
      <c r="M17" s="38"/>
    </row>
    <row r="18" spans="2:13" s="31" customFormat="1" ht="15" customHeight="1" x14ac:dyDescent="0.25">
      <c r="B18" s="38"/>
      <c r="C18" s="38"/>
      <c r="D18" s="38"/>
      <c r="E18" s="38"/>
      <c r="F18" s="38"/>
      <c r="G18" s="38"/>
      <c r="H18" s="38"/>
      <c r="I18" s="38"/>
      <c r="J18" s="38"/>
      <c r="K18" s="38"/>
      <c r="L18" s="38"/>
      <c r="M18" s="38"/>
    </row>
    <row r="19" spans="2:13" s="31" customFormat="1" ht="15" customHeight="1" x14ac:dyDescent="0.25">
      <c r="B19" s="38"/>
      <c r="C19" s="38"/>
      <c r="D19" s="38"/>
      <c r="E19" s="38"/>
      <c r="F19" s="38"/>
      <c r="G19" s="38"/>
      <c r="H19" s="38"/>
      <c r="I19" s="38"/>
      <c r="J19" s="38"/>
      <c r="K19" s="38"/>
      <c r="L19" s="38"/>
      <c r="M19" s="38"/>
    </row>
    <row r="20" spans="2:13" s="31" customFormat="1" ht="15" customHeight="1" x14ac:dyDescent="0.25">
      <c r="B20" s="38"/>
      <c r="C20" s="38"/>
      <c r="D20" s="38"/>
      <c r="E20" s="38"/>
      <c r="F20" s="38"/>
      <c r="G20" s="38"/>
      <c r="H20" s="38"/>
      <c r="I20" s="38"/>
      <c r="J20" s="38"/>
      <c r="K20" s="38"/>
      <c r="L20" s="38"/>
      <c r="M20" s="38"/>
    </row>
    <row r="21" spans="2:13" s="31" customFormat="1" ht="15" customHeight="1" x14ac:dyDescent="0.25">
      <c r="B21" s="38"/>
      <c r="C21" s="38"/>
      <c r="D21" s="38"/>
      <c r="E21" s="38"/>
      <c r="F21" s="38"/>
      <c r="G21" s="38"/>
      <c r="H21" s="38"/>
      <c r="I21" s="38"/>
      <c r="J21" s="38"/>
      <c r="K21" s="38"/>
      <c r="L21" s="38"/>
      <c r="M21" s="38"/>
    </row>
    <row r="22" spans="2:13" ht="18" customHeight="1" x14ac:dyDescent="0.25"/>
    <row r="24" spans="2:13" x14ac:dyDescent="0.25">
      <c r="B24" s="32"/>
      <c r="C24" s="32"/>
      <c r="D24" s="32"/>
      <c r="E24" s="32"/>
      <c r="F24" s="32"/>
      <c r="G24" s="32"/>
      <c r="H24" s="32"/>
      <c r="I24" s="32"/>
      <c r="J24" s="32"/>
      <c r="K24" s="32"/>
      <c r="L24" s="32"/>
      <c r="M24" s="32"/>
    </row>
  </sheetData>
  <sheetProtection selectLockedCells="1"/>
  <mergeCells count="2">
    <mergeCell ref="A1:M1"/>
    <mergeCell ref="B3:D4"/>
  </mergeCells>
  <conditionalFormatting sqref="D11:M13">
    <cfRule type="cellIs" dxfId="6" priority="48" operator="equal">
      <formula>0</formula>
    </cfRule>
  </conditionalFormatting>
  <conditionalFormatting sqref="C13">
    <cfRule type="cellIs" dxfId="5" priority="47" operator="equal">
      <formula>"няма"</formula>
    </cfRule>
  </conditionalFormatting>
  <conditionalFormatting sqref="C12">
    <cfRule type="cellIs" dxfId="4" priority="46" operator="equal">
      <formula>0</formula>
    </cfRule>
  </conditionalFormatting>
  <conditionalFormatting sqref="C10:M10">
    <cfRule type="cellIs" dxfId="3" priority="45" operator="equal">
      <formula>0</formula>
    </cfRule>
  </conditionalFormatting>
  <conditionalFormatting sqref="C9:M9">
    <cfRule type="cellIs" dxfId="2" priority="44" operator="equal">
      <formula>0</formula>
    </cfRule>
  </conditionalFormatting>
  <conditionalFormatting sqref="C11">
    <cfRule type="cellIs" dxfId="1" priority="43" operator="equal">
      <formula>0</formula>
    </cfRule>
  </conditionalFormatting>
  <pageMargins left="0.23622047244094491" right="0.23622047244094491" top="0.74803149606299213" bottom="0.74803149606299213" header="0.31496062992125984" footer="0.31496062992125984"/>
  <pageSetup paperSize="9" scale="68" fitToWidth="2" orientation="landscape" r:id="rId1"/>
  <headerFooter>
    <oddHeader>&amp;C&amp;"Calibri"&amp;10&amp;K808080 Corporate Use&amp;1#_x000D_</oddHeader>
  </headerFooter>
  <colBreaks count="1" manualBreakCount="1">
    <brk id="8"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showRowColHeaders="0" view="pageBreakPreview" zoomScaleNormal="130" zoomScaleSheetLayoutView="100" workbookViewId="0">
      <selection activeCell="B8" sqref="B8:H39"/>
    </sheetView>
  </sheetViews>
  <sheetFormatPr defaultColWidth="9.1796875" defaultRowHeight="12.5" x14ac:dyDescent="0.25"/>
  <cols>
    <col min="1" max="1" width="2.7265625" style="5" customWidth="1"/>
    <col min="2" max="2" width="58.81640625" style="5" customWidth="1"/>
    <col min="3" max="3" width="14.1796875" style="5" customWidth="1"/>
    <col min="4" max="4" width="11.26953125" style="5" customWidth="1"/>
    <col min="5" max="5" width="13.54296875" style="5" customWidth="1"/>
    <col min="6" max="6" width="13.26953125" style="5" customWidth="1"/>
    <col min="7" max="7" width="14.54296875" style="5" customWidth="1"/>
    <col min="8" max="8" width="16" style="5" customWidth="1"/>
    <col min="9" max="9" width="16.26953125" style="5" customWidth="1"/>
    <col min="10" max="10" width="16.1796875" style="5" bestFit="1" customWidth="1"/>
    <col min="11" max="16384" width="9.1796875" style="5"/>
  </cols>
  <sheetData>
    <row r="1" spans="1:9" ht="15.5" x14ac:dyDescent="0.25">
      <c r="A1" s="117" t="s">
        <v>64</v>
      </c>
      <c r="B1" s="117"/>
      <c r="C1" s="117"/>
      <c r="D1" s="117"/>
      <c r="E1" s="117"/>
      <c r="F1" s="117"/>
      <c r="G1" s="117"/>
      <c r="H1" s="117"/>
      <c r="I1" s="117"/>
    </row>
    <row r="3" spans="1:9" ht="15.75" customHeight="1" x14ac:dyDescent="0.25">
      <c r="B3" s="118" t="s">
        <v>65</v>
      </c>
      <c r="C3" s="118"/>
      <c r="D3" s="118"/>
    </row>
    <row r="4" spans="1:9" ht="15.75" customHeight="1" x14ac:dyDescent="0.25">
      <c r="B4" s="118"/>
      <c r="C4" s="118"/>
      <c r="D4" s="118"/>
    </row>
    <row r="5" spans="1:9" x14ac:dyDescent="0.25">
      <c r="B5" s="5" t="s">
        <v>113</v>
      </c>
      <c r="E5" s="44"/>
    </row>
    <row r="6" spans="1:9" ht="13" x14ac:dyDescent="0.25">
      <c r="B6" s="6"/>
      <c r="C6" s="7"/>
      <c r="E6" s="8"/>
      <c r="F6" s="8"/>
      <c r="G6" s="8"/>
      <c r="H6" s="8"/>
      <c r="I6" s="8"/>
    </row>
    <row r="7" spans="1:9" ht="13" x14ac:dyDescent="0.25">
      <c r="B7" s="8"/>
      <c r="C7" s="8"/>
      <c r="D7" s="8"/>
      <c r="E7" s="8"/>
      <c r="F7" s="8"/>
      <c r="G7" s="8"/>
      <c r="H7" s="8"/>
      <c r="I7" s="8"/>
    </row>
    <row r="8" spans="1:9" ht="13" x14ac:dyDescent="0.25">
      <c r="B8" s="9"/>
      <c r="C8" s="9">
        <v>2024</v>
      </c>
      <c r="D8" s="9">
        <v>2025</v>
      </c>
      <c r="E8" s="10" t="s">
        <v>107</v>
      </c>
      <c r="F8" s="9">
        <f t="shared" ref="F8:H8" si="0">E8+1</f>
        <v>2027</v>
      </c>
      <c r="G8" s="9">
        <f t="shared" si="0"/>
        <v>2028</v>
      </c>
      <c r="H8" s="9">
        <f t="shared" si="0"/>
        <v>2029</v>
      </c>
    </row>
    <row r="9" spans="1:9" ht="13" x14ac:dyDescent="0.25">
      <c r="B9" s="39" t="str">
        <f>+'6.2.1 Приходи'!B9</f>
        <v>1.1 Cash-inflows from the renting out the infrastructure/equipment, e.g.:</v>
      </c>
      <c r="C9" s="41">
        <f>'6.2.1 Приходи'!C9</f>
        <v>0</v>
      </c>
      <c r="D9" s="41">
        <f>'6.2.1 Приходи'!D9</f>
        <v>0</v>
      </c>
      <c r="E9" s="41">
        <f>'6.2.1 Приходи'!E9</f>
        <v>0</v>
      </c>
      <c r="F9" s="41">
        <f>'6.2.1 Приходи'!F9</f>
        <v>463100</v>
      </c>
      <c r="G9" s="41">
        <f>'6.2.1 Приходи'!G9</f>
        <v>463100</v>
      </c>
      <c r="H9" s="41">
        <f>'6.2.1 Приходи'!H9</f>
        <v>463100</v>
      </c>
    </row>
    <row r="10" spans="1:9" ht="26" x14ac:dyDescent="0.25">
      <c r="B10" s="39" t="str">
        <f>+'6.2.1 Приходи'!B11</f>
        <v>1.2 Cash-inflows from contracts for research services/products with business:</v>
      </c>
      <c r="C10" s="41">
        <f>'6.2.1 Приходи'!C11</f>
        <v>0</v>
      </c>
      <c r="D10" s="41">
        <f>'6.2.1 Приходи'!D11</f>
        <v>0</v>
      </c>
      <c r="E10" s="41">
        <f>'6.2.1 Приходи'!E11</f>
        <v>60837.5</v>
      </c>
      <c r="F10" s="41">
        <f>'6.2.1 Приходи'!F11</f>
        <v>60837.5</v>
      </c>
      <c r="G10" s="41">
        <f>'6.2.1 Приходи'!G11</f>
        <v>60837.5</v>
      </c>
      <c r="H10" s="41">
        <f>'6.2.1 Приходи'!H11</f>
        <v>60837.5</v>
      </c>
    </row>
    <row r="11" spans="1:9" ht="13" x14ac:dyDescent="0.25">
      <c r="B11" s="39" t="str">
        <f>+'6.2.1 Приходи'!B14</f>
        <v>1.3 Cash-inflows from return on capital in spin-off companies:</v>
      </c>
      <c r="C11" s="41">
        <f>'6.2.1 Приходи'!C20</f>
        <v>0</v>
      </c>
      <c r="D11" s="41"/>
      <c r="E11" s="41"/>
      <c r="F11" s="41"/>
      <c r="G11" s="41"/>
      <c r="H11" s="41"/>
    </row>
    <row r="12" spans="1:9" ht="26" x14ac:dyDescent="0.25">
      <c r="B12" s="39" t="str">
        <f>+'6.2.1 Приходи'!B16</f>
        <v>1.4 Cash-inflows from licenses resulting from the commercialisation of IP (incl. patents):</v>
      </c>
      <c r="C12" s="41"/>
      <c r="D12" s="41"/>
      <c r="E12" s="41"/>
      <c r="F12" s="41"/>
      <c r="G12" s="41"/>
      <c r="H12" s="41"/>
    </row>
    <row r="13" spans="1:9" ht="13" x14ac:dyDescent="0.25">
      <c r="B13" s="39" t="str">
        <f>+'6.2.1 Приходи'!B20</f>
        <v>1.5 Cash-inflows from consultancy services, e.g.:</v>
      </c>
      <c r="C13" s="41">
        <f>'6.2.1 Приходи'!C20</f>
        <v>0</v>
      </c>
      <c r="D13" s="41">
        <f>'6.2.1 Приходи'!D20</f>
        <v>0</v>
      </c>
      <c r="E13" s="41">
        <f>'6.2.1 Приходи'!E20</f>
        <v>0</v>
      </c>
      <c r="F13" s="41">
        <f>'6.2.1 Приходи'!F20</f>
        <v>0</v>
      </c>
      <c r="G13" s="41">
        <f>'6.2.1 Приходи'!G20</f>
        <v>0</v>
      </c>
      <c r="H13" s="41">
        <f>'6.2.1 Приходи'!H20</f>
        <v>0</v>
      </c>
    </row>
    <row r="14" spans="1:9" ht="13" x14ac:dyDescent="0.25">
      <c r="B14" s="45" t="str">
        <f>+'6.2.1 Приходи'!B22</f>
        <v>1.6 Cashflows from effective collaboration with business:</v>
      </c>
      <c r="C14" s="41">
        <f>'6.2.1 Приходи'!C22</f>
        <v>0</v>
      </c>
      <c r="D14" s="41">
        <f>'6.2.1 Приходи'!D22</f>
        <v>0</v>
      </c>
      <c r="E14" s="41">
        <f>'6.2.1 Приходи'!E22</f>
        <v>60837.5</v>
      </c>
      <c r="F14" s="41">
        <f>'6.2.1 Приходи'!F22</f>
        <v>60837.5</v>
      </c>
      <c r="G14" s="41">
        <f>'6.2.1 Приходи'!G22</f>
        <v>60837.5</v>
      </c>
      <c r="H14" s="41">
        <f>'6.2.1 Приходи'!H22</f>
        <v>60837.5</v>
      </c>
    </row>
    <row r="15" spans="1:9" ht="13" x14ac:dyDescent="0.25">
      <c r="B15" s="39" t="str">
        <f>+'6.2.1 Приходи'!B24</f>
        <v>1.7. Grants, subsidies, e.g.:</v>
      </c>
      <c r="C15" s="41">
        <f>'6.2.1 Приходи'!C24</f>
        <v>0</v>
      </c>
      <c r="D15" s="41">
        <f>'6.2.1 Приходи'!D24</f>
        <v>6898494.7699999996</v>
      </c>
      <c r="E15" s="41">
        <f>'6.2.1 Приходи'!E24</f>
        <v>6402078.0800000001</v>
      </c>
      <c r="F15" s="41">
        <f>'6.2.1 Приходи'!F24</f>
        <v>6473151.3399999999</v>
      </c>
      <c r="G15" s="41">
        <f>'6.2.1 Приходи'!G24</f>
        <v>2025133.39</v>
      </c>
      <c r="H15" s="41">
        <f>'6.2.1 Приходи'!H24</f>
        <v>2025142.42</v>
      </c>
    </row>
    <row r="16" spans="1:9" ht="13" x14ac:dyDescent="0.25">
      <c r="B16" s="39" t="str">
        <f>+'6.2.1 Приходи'!B44</f>
        <v>1.8. Other cash-inflows</v>
      </c>
      <c r="C16" s="41"/>
      <c r="D16" s="41"/>
      <c r="E16" s="41"/>
      <c r="F16" s="41"/>
      <c r="G16" s="41"/>
      <c r="H16" s="41"/>
    </row>
    <row r="17" spans="2:9" ht="13" x14ac:dyDescent="0.25">
      <c r="B17" s="39" t="s">
        <v>66</v>
      </c>
      <c r="C17" s="98">
        <f>SUM(C9:C16)</f>
        <v>0</v>
      </c>
      <c r="D17" s="98">
        <f t="shared" ref="D17:H17" si="1">SUM(D9:D16)</f>
        <v>6898494.7699999996</v>
      </c>
      <c r="E17" s="98">
        <f t="shared" si="1"/>
        <v>6523753.0800000001</v>
      </c>
      <c r="F17" s="98">
        <f t="shared" si="1"/>
        <v>7057926.3399999999</v>
      </c>
      <c r="G17" s="98">
        <f t="shared" si="1"/>
        <v>2609908.3899999997</v>
      </c>
      <c r="H17" s="98">
        <f t="shared" si="1"/>
        <v>2609917.42</v>
      </c>
      <c r="I17" s="47"/>
    </row>
    <row r="18" spans="2:9" ht="13" x14ac:dyDescent="0.25">
      <c r="B18" s="43"/>
      <c r="C18" s="43"/>
      <c r="D18" s="43"/>
      <c r="E18" s="43"/>
      <c r="F18" s="43"/>
      <c r="G18" s="43"/>
      <c r="H18" s="43"/>
    </row>
    <row r="19" spans="2:9" ht="13" x14ac:dyDescent="0.25">
      <c r="B19" s="38"/>
      <c r="C19" s="38"/>
      <c r="D19" s="38"/>
      <c r="E19" s="38"/>
      <c r="F19" s="38"/>
      <c r="G19" s="38"/>
      <c r="H19" s="38"/>
    </row>
    <row r="20" spans="2:9" ht="13" x14ac:dyDescent="0.25">
      <c r="B20" s="19" t="s">
        <v>99</v>
      </c>
      <c r="C20" s="42">
        <f>+'6.2.2 Разходи'!C9</f>
        <v>0</v>
      </c>
      <c r="D20" s="42">
        <f>+'6.2.2 Разходи'!D9</f>
        <v>4395761.95</v>
      </c>
      <c r="E20" s="42">
        <f>+'6.2.2 Разходи'!E9</f>
        <v>4282486.95</v>
      </c>
      <c r="F20" s="42">
        <f>+'6.2.2 Разходи'!F9</f>
        <v>4509036.96</v>
      </c>
      <c r="G20" s="42">
        <f>+'6.2.2 Разходи'!G9</f>
        <v>0</v>
      </c>
      <c r="H20" s="42">
        <f>+'6.2.2 Разходи'!H9</f>
        <v>0</v>
      </c>
      <c r="I20" s="47"/>
    </row>
    <row r="21" spans="2:9" ht="12.65" customHeight="1" x14ac:dyDescent="0.25">
      <c r="B21" s="20" t="s">
        <v>100</v>
      </c>
      <c r="C21" s="42">
        <f>+'6.2.2 Разходи'!C13</f>
        <v>0</v>
      </c>
      <c r="D21" s="42">
        <f>+'6.2.2 Разходи'!D13</f>
        <v>0</v>
      </c>
      <c r="E21" s="42">
        <f>+'6.2.2 Разходи'!E13</f>
        <v>0</v>
      </c>
      <c r="F21" s="42">
        <f>+'6.2.2 Разходи'!F13</f>
        <v>0</v>
      </c>
      <c r="G21" s="42">
        <f>+'6.2.2 Разходи'!G13</f>
        <v>0</v>
      </c>
      <c r="H21" s="42">
        <f>+'6.2.2 Разходи'!H13</f>
        <v>0</v>
      </c>
      <c r="I21" s="47"/>
    </row>
    <row r="22" spans="2:9" ht="13" x14ac:dyDescent="0.25">
      <c r="B22" s="22" t="s">
        <v>31</v>
      </c>
      <c r="C22" s="42">
        <f>+'6.2.2 Разходи'!C17</f>
        <v>0</v>
      </c>
      <c r="D22" s="42">
        <f>+'6.2.2 Разходи'!D17</f>
        <v>175733.36</v>
      </c>
      <c r="E22" s="42">
        <f>+'6.2.2 Разходи'!E17</f>
        <v>120816.66</v>
      </c>
      <c r="F22" s="42">
        <f>+'6.2.2 Разходи'!F17</f>
        <v>120816.66</v>
      </c>
      <c r="G22" s="42">
        <f>+'6.2.2 Разходи'!G17</f>
        <v>120816.66</v>
      </c>
      <c r="H22" s="42">
        <f>+'6.2.2 Разходи'!H17</f>
        <v>120816.66</v>
      </c>
      <c r="I22" s="47"/>
    </row>
    <row r="23" spans="2:9" ht="13" x14ac:dyDescent="0.25">
      <c r="B23" s="22" t="s">
        <v>104</v>
      </c>
      <c r="C23" s="42">
        <f>+'6.2.2 Разходи'!C21</f>
        <v>0</v>
      </c>
      <c r="D23" s="42">
        <f>+'6.2.2 Разходи'!D21</f>
        <v>1313993.94</v>
      </c>
      <c r="E23" s="42">
        <f>+'6.2.2 Разходи'!E21</f>
        <v>1313993.95</v>
      </c>
      <c r="F23" s="42">
        <f>+'6.2.2 Разходи'!F21</f>
        <v>1313993.95</v>
      </c>
      <c r="G23" s="42">
        <f>+'6.2.2 Разходи'!G21</f>
        <v>1313993.95</v>
      </c>
      <c r="H23" s="42">
        <f>+'6.2.2 Разходи'!H21</f>
        <v>1313993.95</v>
      </c>
      <c r="I23" s="47"/>
    </row>
    <row r="24" spans="2:9" ht="13" x14ac:dyDescent="0.25">
      <c r="B24" s="22" t="s">
        <v>103</v>
      </c>
      <c r="C24" s="42">
        <f>+'6.2.2 Разходи'!C26</f>
        <v>0</v>
      </c>
      <c r="D24" s="42">
        <f>+'6.2.2 Разходи'!D26</f>
        <v>125323.2</v>
      </c>
      <c r="E24" s="42">
        <f>+'6.2.2 Разходи'!E26</f>
        <v>125323.2</v>
      </c>
      <c r="F24" s="42">
        <f>+'6.2.2 Разходи'!F26</f>
        <v>167579.20000000001</v>
      </c>
      <c r="G24" s="42">
        <f>+'6.2.2 Разходи'!G26</f>
        <v>125323.2</v>
      </c>
      <c r="H24" s="42">
        <f>+'6.2.2 Разходи'!H26</f>
        <v>125323.2</v>
      </c>
      <c r="I24" s="47"/>
    </row>
    <row r="25" spans="2:9" ht="13" x14ac:dyDescent="0.25">
      <c r="B25" s="22" t="s">
        <v>34</v>
      </c>
      <c r="C25" s="42">
        <f>+'6.2.2 Разходи'!C31</f>
        <v>0</v>
      </c>
      <c r="D25" s="42">
        <f>+'6.2.2 Разходи'!D31</f>
        <v>265730.03000000003</v>
      </c>
      <c r="E25" s="42">
        <f>+'6.2.2 Разходи'!E31</f>
        <v>59180.03</v>
      </c>
      <c r="F25" s="42">
        <f>+'6.2.2 Разходи'!F31</f>
        <v>277579.98</v>
      </c>
      <c r="G25" s="42">
        <f>+'6.2.2 Разходи'!G31</f>
        <v>380854.98</v>
      </c>
      <c r="H25" s="42">
        <f>+'6.2.2 Разходи'!H31</f>
        <v>380854.98</v>
      </c>
      <c r="I25" s="47"/>
    </row>
    <row r="26" spans="2:9" ht="13" x14ac:dyDescent="0.25">
      <c r="B26" s="20" t="s">
        <v>37</v>
      </c>
      <c r="C26" s="42">
        <f>+'6.2.2 Разходи'!C35</f>
        <v>0</v>
      </c>
      <c r="D26" s="42">
        <f>+'6.2.2 Разходи'!D35</f>
        <v>0</v>
      </c>
      <c r="E26" s="42">
        <f>+'6.2.2 Разходи'!E35</f>
        <v>0</v>
      </c>
      <c r="F26" s="42">
        <f>+'6.2.2 Разходи'!F35</f>
        <v>0</v>
      </c>
      <c r="G26" s="42">
        <f>+'6.2.2 Разходи'!G35</f>
        <v>0</v>
      </c>
      <c r="H26" s="42">
        <f>+'6.2.2 Разходи'!H35</f>
        <v>0</v>
      </c>
      <c r="I26" s="47"/>
    </row>
    <row r="27" spans="2:9" ht="13" x14ac:dyDescent="0.25">
      <c r="B27" s="20" t="s">
        <v>41</v>
      </c>
      <c r="C27" s="42">
        <f>+'6.2.2 Разходи'!C39</f>
        <v>0</v>
      </c>
      <c r="D27" s="42">
        <f>+'6.2.2 Разходи'!D39</f>
        <v>0</v>
      </c>
      <c r="E27" s="42">
        <f>+'6.2.2 Разходи'!E39</f>
        <v>0</v>
      </c>
      <c r="F27" s="42">
        <f>+'6.2.2 Разходи'!F39</f>
        <v>0</v>
      </c>
      <c r="G27" s="42">
        <f>+'6.2.2 Разходи'!G39</f>
        <v>0</v>
      </c>
      <c r="H27" s="42">
        <f>+'6.2.2 Разходи'!H39</f>
        <v>0</v>
      </c>
      <c r="I27" s="47"/>
    </row>
    <row r="28" spans="2:9" ht="13" x14ac:dyDescent="0.25">
      <c r="B28" s="20" t="s">
        <v>45</v>
      </c>
      <c r="C28" s="42">
        <f>+'6.2.2 Разходи'!C43</f>
        <v>0</v>
      </c>
      <c r="D28" s="42">
        <f>+'6.2.2 Разходи'!D43</f>
        <v>341704</v>
      </c>
      <c r="E28" s="42">
        <f>+'6.2.2 Разходи'!E43</f>
        <v>341704</v>
      </c>
      <c r="F28" s="42">
        <f>+'6.2.2 Разходи'!F43</f>
        <v>341704</v>
      </c>
      <c r="G28" s="42">
        <f>+'6.2.2 Разходи'!G43</f>
        <v>341704</v>
      </c>
      <c r="H28" s="42">
        <f>+'6.2.2 Разходи'!H43</f>
        <v>341704</v>
      </c>
      <c r="I28" s="47"/>
    </row>
    <row r="29" spans="2:9" ht="13" x14ac:dyDescent="0.25">
      <c r="B29" s="20" t="s">
        <v>46</v>
      </c>
      <c r="C29" s="42">
        <f>+'6.2.2 Разходи'!C47</f>
        <v>0</v>
      </c>
      <c r="D29" s="42">
        <f>+'6.2.2 Разходи'!D47</f>
        <v>216998.29</v>
      </c>
      <c r="E29" s="42">
        <f>+'6.2.2 Разходи'!E47</f>
        <v>216998.29</v>
      </c>
      <c r="F29" s="42">
        <f>+'6.2.2 Разходи'!F47</f>
        <v>254382.26</v>
      </c>
      <c r="G29" s="42">
        <f>+'6.2.2 Разходи'!G47</f>
        <v>254382.27</v>
      </c>
      <c r="H29" s="42">
        <f>+'6.2.2 Разходи'!H47</f>
        <v>254391.29</v>
      </c>
      <c r="I29" s="47"/>
    </row>
    <row r="30" spans="2:9" ht="13" x14ac:dyDescent="0.25">
      <c r="B30" s="20" t="s">
        <v>49</v>
      </c>
      <c r="C30" s="42">
        <f>+'6.2.2 Разходи'!C51</f>
        <v>0</v>
      </c>
      <c r="D30" s="42">
        <f>+'6.2.2 Разходи'!D51</f>
        <v>0</v>
      </c>
      <c r="E30" s="42">
        <f>+'6.2.2 Разходи'!E51</f>
        <v>0</v>
      </c>
      <c r="F30" s="42">
        <f>+'6.2.2 Разходи'!F51</f>
        <v>0</v>
      </c>
      <c r="G30" s="42">
        <f>+'6.2.2 Разходи'!G51</f>
        <v>0</v>
      </c>
      <c r="H30" s="42">
        <f>+'6.2.2 Разходи'!H51</f>
        <v>0</v>
      </c>
      <c r="I30" s="47"/>
    </row>
    <row r="31" spans="2:9" ht="13" x14ac:dyDescent="0.25">
      <c r="B31" s="20" t="s">
        <v>50</v>
      </c>
      <c r="C31" s="42">
        <f>+'6.2.2 Разходи'!C55</f>
        <v>0</v>
      </c>
      <c r="D31" s="42">
        <f>+'6.2.2 Разходи'!D55</f>
        <v>0</v>
      </c>
      <c r="E31" s="42">
        <f>+'6.2.2 Разходи'!E55</f>
        <v>0</v>
      </c>
      <c r="F31" s="42">
        <f>+'6.2.2 Разходи'!F55</f>
        <v>0</v>
      </c>
      <c r="G31" s="42">
        <f>+'6.2.2 Разходи'!G55</f>
        <v>0</v>
      </c>
      <c r="H31" s="42">
        <f>+'6.2.2 Разходи'!H55</f>
        <v>0</v>
      </c>
      <c r="I31" s="47"/>
    </row>
    <row r="32" spans="2:9" ht="13" x14ac:dyDescent="0.25">
      <c r="B32" s="20" t="s">
        <v>54</v>
      </c>
      <c r="C32" s="42">
        <f>+'6.2.2 Разходи'!C59</f>
        <v>0</v>
      </c>
      <c r="D32" s="42">
        <f>+'6.2.2 Разходи'!D59</f>
        <v>0</v>
      </c>
      <c r="E32" s="42">
        <f>+'6.2.2 Разходи'!E59</f>
        <v>0</v>
      </c>
      <c r="F32" s="42">
        <f>+'6.2.2 Разходи'!F59</f>
        <v>0</v>
      </c>
      <c r="G32" s="42">
        <f>+'6.2.2 Разходи'!G59</f>
        <v>0</v>
      </c>
      <c r="H32" s="42">
        <f>+'6.2.2 Разходи'!H59</f>
        <v>0</v>
      </c>
      <c r="I32" s="47"/>
    </row>
    <row r="33" spans="2:9" ht="13" x14ac:dyDescent="0.25">
      <c r="B33" s="20" t="s">
        <v>58</v>
      </c>
      <c r="C33" s="42">
        <f>+'6.2.2 Разходи'!C63</f>
        <v>0</v>
      </c>
      <c r="D33" s="42">
        <f>+'6.2.2 Разходи'!D63</f>
        <v>63250</v>
      </c>
      <c r="E33" s="42">
        <f>+'6.2.2 Разходи'!E63</f>
        <v>63250</v>
      </c>
      <c r="F33" s="42">
        <f>+'6.2.2 Разходи'!F63</f>
        <v>72833.33</v>
      </c>
      <c r="G33" s="42">
        <f>+'6.2.2 Разходи'!G63</f>
        <v>72833.33</v>
      </c>
      <c r="H33" s="42">
        <f>+'6.2.2 Разходи'!H63</f>
        <v>72833.34</v>
      </c>
      <c r="I33" s="47"/>
    </row>
    <row r="34" spans="2:9" ht="13" x14ac:dyDescent="0.25">
      <c r="B34" s="20" t="s">
        <v>60</v>
      </c>
      <c r="C34" s="42">
        <f>+'6.2.2 Разходи'!C66</f>
        <v>0</v>
      </c>
      <c r="D34" s="42">
        <f>+'6.2.2 Разходи'!D66</f>
        <v>0</v>
      </c>
      <c r="E34" s="42">
        <f>+'6.2.2 Разходи'!E66</f>
        <v>0</v>
      </c>
      <c r="F34" s="42">
        <f>+'6.2.2 Разходи'!F66</f>
        <v>0</v>
      </c>
      <c r="G34" s="42">
        <f>+'6.2.2 Разходи'!G66</f>
        <v>0</v>
      </c>
      <c r="H34" s="42">
        <f>+'6.2.2 Разходи'!H66</f>
        <v>0</v>
      </c>
      <c r="I34" s="47"/>
    </row>
    <row r="35" spans="2:9" ht="13" x14ac:dyDescent="0.25">
      <c r="B35" s="12" t="s">
        <v>71</v>
      </c>
      <c r="C35" s="99">
        <f>SUM(C20:C34)</f>
        <v>0</v>
      </c>
      <c r="D35" s="99">
        <f>SUM(D20:D34)</f>
        <v>6898494.7700000005</v>
      </c>
      <c r="E35" s="99">
        <f t="shared" ref="E35:H35" si="2">SUM(E20:E34)</f>
        <v>6523753.080000001</v>
      </c>
      <c r="F35" s="99">
        <f t="shared" si="2"/>
        <v>7057926.3399999999</v>
      </c>
      <c r="G35" s="99">
        <f t="shared" si="2"/>
        <v>2609908.39</v>
      </c>
      <c r="H35" s="99">
        <f t="shared" si="2"/>
        <v>2609917.42</v>
      </c>
      <c r="I35" s="47"/>
    </row>
    <row r="36" spans="2:9" s="31" customFormat="1" ht="15" customHeight="1" x14ac:dyDescent="0.25">
      <c r="B36" s="38"/>
      <c r="C36" s="67"/>
      <c r="D36" s="67"/>
      <c r="E36" s="67"/>
      <c r="F36" s="67"/>
      <c r="G36" s="67"/>
      <c r="H36" s="67"/>
      <c r="I36" s="38"/>
    </row>
    <row r="37" spans="2:9" s="31" customFormat="1" ht="15" customHeight="1" x14ac:dyDescent="0.25">
      <c r="B37" s="38"/>
      <c r="C37" s="67"/>
      <c r="D37" s="67"/>
      <c r="E37" s="67"/>
      <c r="F37" s="67"/>
      <c r="G37" s="67"/>
      <c r="H37" s="67"/>
      <c r="I37" s="38"/>
    </row>
    <row r="38" spans="2:9" s="31" customFormat="1" ht="15" customHeight="1" x14ac:dyDescent="0.25">
      <c r="B38" s="12" t="s">
        <v>67</v>
      </c>
      <c r="C38" s="66">
        <f>+C17-C35</f>
        <v>0</v>
      </c>
      <c r="D38" s="66">
        <f>+D17-D35</f>
        <v>0</v>
      </c>
      <c r="E38" s="66">
        <f>+E17-E35</f>
        <v>0</v>
      </c>
      <c r="F38" s="66">
        <f t="shared" ref="F38:H38" si="3">+F17-F35</f>
        <v>0</v>
      </c>
      <c r="G38" s="66">
        <f>+G17-G35</f>
        <v>0</v>
      </c>
      <c r="H38" s="66">
        <f t="shared" si="3"/>
        <v>0</v>
      </c>
    </row>
    <row r="39" spans="2:9" s="31" customFormat="1" ht="15" customHeight="1" x14ac:dyDescent="0.25">
      <c r="B39" s="12" t="s">
        <v>68</v>
      </c>
      <c r="C39" s="66">
        <f>C38</f>
        <v>0</v>
      </c>
      <c r="D39" s="66">
        <f>C39+D38</f>
        <v>0</v>
      </c>
      <c r="E39" s="66">
        <f t="shared" ref="E39:H39" si="4">D39+E38</f>
        <v>0</v>
      </c>
      <c r="F39" s="66">
        <f t="shared" si="4"/>
        <v>0</v>
      </c>
      <c r="G39" s="66">
        <f t="shared" si="4"/>
        <v>0</v>
      </c>
      <c r="H39" s="66">
        <f t="shared" si="4"/>
        <v>0</v>
      </c>
    </row>
    <row r="40" spans="2:9" s="31" customFormat="1" ht="15" customHeight="1" x14ac:dyDescent="0.25">
      <c r="B40" s="38"/>
      <c r="C40" s="38"/>
      <c r="D40" s="38"/>
      <c r="E40" s="38"/>
      <c r="F40" s="38"/>
      <c r="G40" s="38"/>
      <c r="H40" s="38"/>
      <c r="I40" s="38"/>
    </row>
    <row r="41" spans="2:9" s="31" customFormat="1" ht="15" customHeight="1" x14ac:dyDescent="0.25">
      <c r="B41" s="38"/>
      <c r="C41" s="38"/>
      <c r="D41" s="38"/>
      <c r="E41" s="38"/>
      <c r="F41" s="38"/>
      <c r="G41" s="38"/>
      <c r="H41" s="38"/>
      <c r="I41" s="38"/>
    </row>
    <row r="42" spans="2:9" s="31" customFormat="1" ht="15" customHeight="1" x14ac:dyDescent="0.25">
      <c r="B42" s="38"/>
      <c r="C42" s="38"/>
      <c r="D42" s="38"/>
      <c r="E42" s="38"/>
      <c r="F42" s="38"/>
      <c r="G42" s="38"/>
      <c r="H42" s="38"/>
      <c r="I42" s="38"/>
    </row>
    <row r="43" spans="2:9" s="31" customFormat="1" ht="15" customHeight="1" x14ac:dyDescent="0.25">
      <c r="B43" s="38"/>
      <c r="C43" s="38"/>
      <c r="D43" s="38"/>
      <c r="E43" s="38"/>
      <c r="F43" s="38"/>
      <c r="G43" s="38"/>
      <c r="H43" s="38"/>
      <c r="I43" s="38"/>
    </row>
    <row r="44" spans="2:9" ht="18" customHeight="1" x14ac:dyDescent="0.25"/>
    <row r="46" spans="2:9" x14ac:dyDescent="0.25">
      <c r="B46" s="32"/>
      <c r="C46" s="32"/>
      <c r="D46" s="32"/>
      <c r="E46" s="32"/>
      <c r="F46" s="32"/>
      <c r="G46" s="32"/>
      <c r="H46" s="32"/>
      <c r="I46" s="32"/>
    </row>
  </sheetData>
  <sheetProtection selectLockedCells="1"/>
  <mergeCells count="2">
    <mergeCell ref="A1:I1"/>
    <mergeCell ref="B3:D4"/>
  </mergeCells>
  <conditionalFormatting sqref="C38:H39 C20:H35 C9:H17">
    <cfRule type="cellIs" dxfId="0" priority="10" operator="equal">
      <formula>0</formula>
    </cfRule>
  </conditionalFormatting>
  <pageMargins left="0.23622047244094491" right="0.23622047244094491" top="0.74803149606299213" bottom="0.74803149606299213" header="0.31496062992125984" footer="0.31496062992125984"/>
  <pageSetup paperSize="9" scale="65" fitToWidth="2" orientation="landscape" r:id="rId1"/>
  <headerFooter>
    <oddHeader>&amp;C&amp;"Calibri"&amp;10&amp;K808080 Corporate Use&amp;1#_x000D_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pageMargins left="0.7" right="0.7" top="0.75" bottom="0.75" header="0.3" footer="0.3"/>
  <headerFooter>
    <oddHeader>&amp;C&amp;"Calibri"&amp;10&amp;K808080 Corporate Use&amp;1#_x000D_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CA27819FAE4245BE224B56DDF87D64" ma:contentTypeVersion="6" ma:contentTypeDescription="Create a new document." ma:contentTypeScope="" ma:versionID="d6e0cee3aae1704ae7fbfcd9a9ac0b24">
  <xsd:schema xmlns:xsd="http://www.w3.org/2001/XMLSchema" xmlns:xs="http://www.w3.org/2001/XMLSchema" xmlns:p="http://schemas.microsoft.com/office/2006/metadata/properties" xmlns:ns2="7c500020-0647-4742-bbd6-99ec0f1bf208" xmlns:ns3="2b267b0d-034d-4411-b62e-59f8c736393b" targetNamespace="http://schemas.microsoft.com/office/2006/metadata/properties" ma:root="true" ma:fieldsID="6041cda537787a47b70932f72585f92a" ns2:_="" ns3:_="">
    <xsd:import namespace="7c500020-0647-4742-bbd6-99ec0f1bf208"/>
    <xsd:import namespace="2b267b0d-034d-4411-b62e-59f8c73639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500020-0647-4742-bbd6-99ec0f1bf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267b0d-034d-4411-b62e-59f8c73639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02AE49-7EDE-47BE-9AD7-E57050224A14}">
  <ds:schemaRefs>
    <ds:schemaRef ds:uri="http://schemas.microsoft.com/sharepoint/v3/contenttype/forms"/>
  </ds:schemaRefs>
</ds:datastoreItem>
</file>

<file path=customXml/itemProps2.xml><?xml version="1.0" encoding="utf-8"?>
<ds:datastoreItem xmlns:ds="http://schemas.openxmlformats.org/officeDocument/2006/customXml" ds:itemID="{1FBF8E50-E614-468D-9863-F26F91C7BB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500020-0647-4742-bbd6-99ec0f1bf208"/>
    <ds:schemaRef ds:uri="2b267b0d-034d-4411-b62e-59f8c73639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D6EE94-67A2-4BCE-96DE-F22A5A9358B8}">
  <ds:schemaRef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2b267b0d-034d-4411-b62e-59f8c736393b"/>
    <ds:schemaRef ds:uri="7c500020-0647-4742-bbd6-99ec0f1bf20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7</vt:i4>
      </vt:variant>
      <vt:variant>
        <vt:lpstr>Наименувани диапазони</vt:lpstr>
      </vt:variant>
      <vt:variant>
        <vt:i4>8</vt:i4>
      </vt:variant>
    </vt:vector>
  </HeadingPairs>
  <TitlesOfParts>
    <vt:vector size="15" baseType="lpstr">
      <vt:lpstr>Balance sheet</vt:lpstr>
      <vt:lpstr>6.1.1,6.1.2 Исторически данни</vt:lpstr>
      <vt:lpstr>6.2.1 Приходи</vt:lpstr>
      <vt:lpstr>6.2.2 Разходи</vt:lpstr>
      <vt:lpstr>Дисконтирани НП</vt:lpstr>
      <vt:lpstr>6.3 финансова устойчивост</vt:lpstr>
      <vt:lpstr>Лист1</vt:lpstr>
      <vt:lpstr>'6.2.1 Приходи'!Област_печат</vt:lpstr>
      <vt:lpstr>'6.2.2 Разходи'!Област_печат</vt:lpstr>
      <vt:lpstr>'6.3 финансова устойчивост'!Област_печат</vt:lpstr>
      <vt:lpstr>'Дисконтирани НП'!Област_печат</vt:lpstr>
      <vt:lpstr>'6.2.1 Приходи'!Печат_заглавия</vt:lpstr>
      <vt:lpstr>'6.2.2 Разходи'!Печат_заглавия</vt:lpstr>
      <vt:lpstr>'6.3 финансова устойчивост'!Печат_заглавия</vt:lpstr>
      <vt:lpstr>'Дисконтирани НП'!Печат_заглавия</vt:lpstr>
    </vt:vector>
  </TitlesOfParts>
  <Manager/>
  <Company>BH &amp; VIA Properties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Azimuth.invest.bg</cp:lastModifiedBy>
  <cp:revision/>
  <cp:lastPrinted>2024-12-23T02:39:30Z</cp:lastPrinted>
  <dcterms:created xsi:type="dcterms:W3CDTF">2011-07-18T07:30:57Z</dcterms:created>
  <dcterms:modified xsi:type="dcterms:W3CDTF">2024-12-27T13:01:21Z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0x01010065CA27819FAE4245BE224B56DDF87D64</vt:lpwstr>
  </property>
  <property fmtid="{D5CDD505-2E9C-101B-9397-08002B2CF9AE}" pid="3" name="MSIP_Label_9b5154d6-21c1-415b-b061-7427a4708b37_Enabled">
    <vt:lpwstr>true</vt:lpwstr>
  </property>
  <property fmtid="{D5CDD505-2E9C-101B-9397-08002B2CF9AE}" pid="4" name="MSIP_Label_9b5154d6-21c1-415b-b061-7427a4708b37_SetDate">
    <vt:lpwstr>2024-04-22T07:25:20Z</vt:lpwstr>
  </property>
  <property fmtid="{D5CDD505-2E9C-101B-9397-08002B2CF9AE}" pid="5" name="MSIP_Label_9b5154d6-21c1-415b-b061-7427a4708b37_Method">
    <vt:lpwstr>Privileged</vt:lpwstr>
  </property>
  <property fmtid="{D5CDD505-2E9C-101B-9397-08002B2CF9AE}" pid="6" name="MSIP_Label_9b5154d6-21c1-415b-b061-7427a4708b37_Name">
    <vt:lpwstr>Default Corporate Use</vt:lpwstr>
  </property>
  <property fmtid="{D5CDD505-2E9C-101B-9397-08002B2CF9AE}" pid="7" name="MSIP_Label_9b5154d6-21c1-415b-b061-7427a4708b37_SiteId">
    <vt:lpwstr>0b96d5d2-d153-4370-a2c7-8a926f24c8a1</vt:lpwstr>
  </property>
  <property fmtid="{D5CDD505-2E9C-101B-9397-08002B2CF9AE}" pid="8" name="MSIP_Label_9b5154d6-21c1-415b-b061-7427a4708b37_ActionId">
    <vt:lpwstr>61eced49-2d07-4828-a6b9-3ab8cb97c88f</vt:lpwstr>
  </property>
  <property fmtid="{D5CDD505-2E9C-101B-9397-08002B2CF9AE}" pid="9" name="MSIP_Label_9b5154d6-21c1-415b-b061-7427a4708b37_ContentBits">
    <vt:lpwstr>1</vt:lpwstr>
  </property>
</Properties>
</file>